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 2019\TOMO II\3 CONSOLIDADO\"/>
    </mc:Choice>
  </mc:AlternateContent>
  <bookViews>
    <workbookView xWindow="0" yWindow="0" windowWidth="23040" windowHeight="8616" tabRatio="750" firstSheet="2" activeTab="12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5" l="1"/>
  <c r="AP61" i="1" l="1"/>
  <c r="AR60" i="1"/>
  <c r="AP60" i="1"/>
  <c r="AP59" i="1"/>
  <c r="AP58" i="1"/>
  <c r="AP57" i="1"/>
  <c r="AP56" i="1"/>
  <c r="AQ55" i="1"/>
  <c r="AP52" i="1"/>
  <c r="AP51" i="1"/>
  <c r="AP50" i="1"/>
  <c r="AR46" i="1"/>
  <c r="AQ46" i="1"/>
  <c r="AP46" i="1"/>
  <c r="AP45" i="1"/>
  <c r="AP44" i="1"/>
  <c r="AR43" i="1"/>
  <c r="AR40" i="1"/>
  <c r="AQ40" i="1"/>
  <c r="AP40" i="1"/>
  <c r="AP39" i="1"/>
  <c r="AR38" i="1"/>
  <c r="AR35" i="1"/>
  <c r="AQ35" i="1"/>
  <c r="AP35" i="1"/>
  <c r="AP34" i="1"/>
  <c r="AR33" i="1"/>
  <c r="AP30" i="1"/>
  <c r="AP29" i="1"/>
  <c r="AP28" i="1"/>
  <c r="AR27" i="1"/>
  <c r="AQ27" i="1"/>
  <c r="AR24" i="1"/>
  <c r="AQ24" i="1"/>
  <c r="AP24" i="1"/>
  <c r="AR23" i="1"/>
  <c r="AQ23" i="1"/>
  <c r="AP20" i="1"/>
  <c r="AR19" i="1"/>
  <c r="AQ19" i="1"/>
  <c r="AP19" i="1"/>
  <c r="AR18" i="1"/>
  <c r="AQ18" i="1"/>
  <c r="AR15" i="1"/>
  <c r="AQ15" i="1"/>
  <c r="AP15" i="1"/>
  <c r="AP14" i="1"/>
  <c r="AR13" i="1"/>
  <c r="AQ13" i="1"/>
  <c r="AP10" i="1"/>
  <c r="AR9" i="1"/>
  <c r="AR49" i="1" s="1"/>
  <c r="AQ9" i="1"/>
  <c r="AQ43" i="1" s="1"/>
  <c r="AP4" i="1"/>
  <c r="AP2" i="1"/>
  <c r="AP61" i="3"/>
  <c r="AP60" i="3"/>
  <c r="AP59" i="3"/>
  <c r="AP58" i="3"/>
  <c r="AP57" i="3"/>
  <c r="AP56" i="3"/>
  <c r="AP52" i="3"/>
  <c r="AP51" i="3"/>
  <c r="AP50" i="3"/>
  <c r="AP46" i="3"/>
  <c r="AP45" i="3"/>
  <c r="AP44" i="3"/>
  <c r="AP40" i="3"/>
  <c r="AP39" i="3"/>
  <c r="AP35" i="3"/>
  <c r="AP34" i="3"/>
  <c r="AP30" i="3"/>
  <c r="AP29" i="3"/>
  <c r="AP28" i="3"/>
  <c r="AP24" i="3"/>
  <c r="AP20" i="3"/>
  <c r="AP19" i="3"/>
  <c r="AP15" i="3"/>
  <c r="AP14" i="3"/>
  <c r="AP10" i="3"/>
  <c r="AR9" i="3"/>
  <c r="AR43" i="3" s="1"/>
  <c r="AQ9" i="3"/>
  <c r="AQ27" i="3" s="1"/>
  <c r="AR61" i="5"/>
  <c r="AQ61" i="5"/>
  <c r="AP61" i="5"/>
  <c r="AR60" i="5"/>
  <c r="AQ60" i="5"/>
  <c r="AP60" i="5"/>
  <c r="AR59" i="5"/>
  <c r="AQ59" i="5"/>
  <c r="AP59" i="5"/>
  <c r="AR58" i="5"/>
  <c r="AQ58" i="5"/>
  <c r="AP58" i="5"/>
  <c r="AR57" i="5"/>
  <c r="AQ57" i="5"/>
  <c r="AP57" i="5"/>
  <c r="AR56" i="5"/>
  <c r="AQ56" i="5"/>
  <c r="AP56" i="5"/>
  <c r="AR55" i="5"/>
  <c r="AQ55" i="5"/>
  <c r="AR52" i="5"/>
  <c r="AQ52" i="5"/>
  <c r="AP52" i="5"/>
  <c r="AR51" i="5"/>
  <c r="AQ51" i="5"/>
  <c r="AP51" i="5"/>
  <c r="AR50" i="5"/>
  <c r="AQ50" i="5"/>
  <c r="AP50" i="5"/>
  <c r="AR46" i="5"/>
  <c r="AQ46" i="5"/>
  <c r="AP46" i="5"/>
  <c r="AR45" i="5"/>
  <c r="AQ45" i="5"/>
  <c r="AP45" i="5"/>
  <c r="AR44" i="5"/>
  <c r="AQ44" i="5"/>
  <c r="AP44" i="5"/>
  <c r="AR40" i="5"/>
  <c r="AQ40" i="5"/>
  <c r="AP40" i="5"/>
  <c r="AR39" i="5"/>
  <c r="AQ39" i="5"/>
  <c r="AP39" i="5"/>
  <c r="AR35" i="5"/>
  <c r="AQ35" i="5"/>
  <c r="AP35" i="5"/>
  <c r="AR34" i="5"/>
  <c r="AQ34" i="5"/>
  <c r="AP34" i="5"/>
  <c r="AR30" i="5"/>
  <c r="AQ30" i="5"/>
  <c r="AP30" i="5"/>
  <c r="AR29" i="5"/>
  <c r="AQ29" i="5"/>
  <c r="AP29" i="5"/>
  <c r="AR28" i="5"/>
  <c r="AQ28" i="5"/>
  <c r="AP28" i="5"/>
  <c r="AR27" i="5"/>
  <c r="AR24" i="5"/>
  <c r="AQ24" i="5"/>
  <c r="AP24" i="5"/>
  <c r="AR20" i="5"/>
  <c r="AQ20" i="5"/>
  <c r="AP20" i="5"/>
  <c r="AR19" i="5"/>
  <c r="AQ19" i="5"/>
  <c r="AP19" i="5"/>
  <c r="AR15" i="5"/>
  <c r="AQ15" i="5"/>
  <c r="AP15" i="5"/>
  <c r="AR14" i="5"/>
  <c r="AQ14" i="5"/>
  <c r="AP14" i="5"/>
  <c r="AR13" i="5"/>
  <c r="AR10" i="5"/>
  <c r="AQ10" i="5"/>
  <c r="AP10" i="5"/>
  <c r="AR9" i="5"/>
  <c r="AR43" i="5" s="1"/>
  <c r="AQ9" i="5"/>
  <c r="AQ27" i="5" s="1"/>
  <c r="AP4" i="5"/>
  <c r="AP2" i="5"/>
  <c r="AR61" i="7"/>
  <c r="AQ61" i="7"/>
  <c r="AP61" i="7"/>
  <c r="AR60" i="7"/>
  <c r="AQ60" i="7"/>
  <c r="AP60" i="7"/>
  <c r="AR59" i="7"/>
  <c r="AQ59" i="7"/>
  <c r="AP59" i="7"/>
  <c r="AR58" i="7"/>
  <c r="AQ58" i="7"/>
  <c r="AP58" i="7"/>
  <c r="AR57" i="7"/>
  <c r="AQ57" i="7"/>
  <c r="AP57" i="7"/>
  <c r="AR56" i="7"/>
  <c r="AQ56" i="7"/>
  <c r="AP56" i="7"/>
  <c r="AQ55" i="7"/>
  <c r="AR52" i="7"/>
  <c r="AQ52" i="7"/>
  <c r="AP52" i="7"/>
  <c r="AR51" i="7"/>
  <c r="AQ51" i="7"/>
  <c r="AP51" i="7"/>
  <c r="AR50" i="7"/>
  <c r="AQ50" i="7"/>
  <c r="AP50" i="7"/>
  <c r="AR46" i="7"/>
  <c r="AQ46" i="7"/>
  <c r="AP46" i="7"/>
  <c r="AR45" i="7"/>
  <c r="AQ45" i="7"/>
  <c r="AP45" i="7"/>
  <c r="AR44" i="7"/>
  <c r="AQ44" i="7"/>
  <c r="AP44" i="7"/>
  <c r="AQ43" i="7"/>
  <c r="AR40" i="7"/>
  <c r="AQ40" i="7"/>
  <c r="AP40" i="7"/>
  <c r="AR39" i="7"/>
  <c r="AQ39" i="7"/>
  <c r="AP39" i="7"/>
  <c r="AQ38" i="7"/>
  <c r="AR35" i="7"/>
  <c r="AQ35" i="7"/>
  <c r="AP35" i="7"/>
  <c r="AR34" i="7"/>
  <c r="AQ34" i="7"/>
  <c r="AP34" i="7"/>
  <c r="AQ33" i="7"/>
  <c r="AR30" i="7"/>
  <c r="AQ30" i="7"/>
  <c r="AP30" i="7"/>
  <c r="AR29" i="7"/>
  <c r="AQ29" i="7"/>
  <c r="AP29" i="7"/>
  <c r="AR28" i="7"/>
  <c r="AQ28" i="7"/>
  <c r="AP28" i="7"/>
  <c r="AR27" i="7"/>
  <c r="AR24" i="7"/>
  <c r="AQ24" i="7"/>
  <c r="AP24" i="7"/>
  <c r="AQ23" i="7"/>
  <c r="AR20" i="7"/>
  <c r="AQ20" i="7"/>
  <c r="AP20" i="7"/>
  <c r="AR19" i="7"/>
  <c r="AQ19" i="7"/>
  <c r="AP19" i="7"/>
  <c r="AQ18" i="7"/>
  <c r="AR15" i="7"/>
  <c r="AQ15" i="7"/>
  <c r="AP15" i="7"/>
  <c r="AR14" i="7"/>
  <c r="AQ14" i="7"/>
  <c r="AP14" i="7"/>
  <c r="AQ13" i="7"/>
  <c r="AR10" i="7"/>
  <c r="AQ10" i="7"/>
  <c r="AP10" i="7"/>
  <c r="AR9" i="7"/>
  <c r="AR43" i="7" s="1"/>
  <c r="AQ9" i="7"/>
  <c r="AQ27" i="7" s="1"/>
  <c r="AP4" i="7"/>
  <c r="AP2" i="7"/>
  <c r="AR61" i="9"/>
  <c r="AQ61" i="9"/>
  <c r="AP61" i="9"/>
  <c r="AR60" i="9"/>
  <c r="AQ60" i="9"/>
  <c r="AP60" i="9"/>
  <c r="AR59" i="9"/>
  <c r="AQ59" i="9"/>
  <c r="AP59" i="9"/>
  <c r="AR58" i="9"/>
  <c r="AQ58" i="9"/>
  <c r="AP58" i="9"/>
  <c r="AR57" i="9"/>
  <c r="AQ57" i="9"/>
  <c r="AP57" i="9"/>
  <c r="AR56" i="9"/>
  <c r="AQ56" i="9"/>
  <c r="AP56" i="9"/>
  <c r="AR55" i="9"/>
  <c r="AQ55" i="9"/>
  <c r="AR52" i="9"/>
  <c r="AQ52" i="9"/>
  <c r="AP52" i="9"/>
  <c r="AR51" i="9"/>
  <c r="AQ51" i="9"/>
  <c r="AP51" i="9"/>
  <c r="AR50" i="9"/>
  <c r="AQ50" i="9"/>
  <c r="AP50" i="9"/>
  <c r="AR46" i="9"/>
  <c r="AQ46" i="9"/>
  <c r="AP46" i="9"/>
  <c r="AR45" i="9"/>
  <c r="AQ45" i="9"/>
  <c r="AP45" i="9"/>
  <c r="AR44" i="9"/>
  <c r="AQ44" i="9"/>
  <c r="AP44" i="9"/>
  <c r="AR40" i="9"/>
  <c r="AQ40" i="9"/>
  <c r="AP40" i="9"/>
  <c r="AR39" i="9"/>
  <c r="AQ39" i="9"/>
  <c r="AP39" i="9"/>
  <c r="AR35" i="9"/>
  <c r="AQ35" i="9"/>
  <c r="AP35" i="9"/>
  <c r="AR34" i="9"/>
  <c r="AQ34" i="9"/>
  <c r="AP34" i="9"/>
  <c r="AR30" i="9"/>
  <c r="AQ30" i="9"/>
  <c r="AP30" i="9"/>
  <c r="AR29" i="9"/>
  <c r="AQ29" i="9"/>
  <c r="AP29" i="9"/>
  <c r="AR28" i="9"/>
  <c r="AQ28" i="9"/>
  <c r="AP28" i="9"/>
  <c r="AR27" i="9"/>
  <c r="AR24" i="9"/>
  <c r="AQ24" i="9"/>
  <c r="AP24" i="9"/>
  <c r="AR20" i="9"/>
  <c r="AQ20" i="9"/>
  <c r="AP20" i="9"/>
  <c r="AR19" i="9"/>
  <c r="AQ19" i="9"/>
  <c r="AP19" i="9"/>
  <c r="AR15" i="9"/>
  <c r="AQ15" i="9"/>
  <c r="AP15" i="9"/>
  <c r="AR14" i="9"/>
  <c r="AQ14" i="9"/>
  <c r="AP14" i="9"/>
  <c r="AR13" i="9"/>
  <c r="AR10" i="9"/>
  <c r="AQ10" i="9"/>
  <c r="AP10" i="9"/>
  <c r="AR9" i="9"/>
  <c r="AR43" i="9" s="1"/>
  <c r="AQ9" i="9"/>
  <c r="AQ27" i="9" s="1"/>
  <c r="AP4" i="9"/>
  <c r="AP2" i="9"/>
  <c r="AR61" i="11"/>
  <c r="AQ61" i="11"/>
  <c r="AP61" i="11"/>
  <c r="AR60" i="11"/>
  <c r="AQ60" i="11"/>
  <c r="AP60" i="11"/>
  <c r="AR59" i="11"/>
  <c r="AQ59" i="11"/>
  <c r="AP59" i="11"/>
  <c r="AR58" i="11"/>
  <c r="AQ58" i="11"/>
  <c r="AP58" i="11"/>
  <c r="AR57" i="11"/>
  <c r="AQ57" i="11"/>
  <c r="AP57" i="11"/>
  <c r="AR56" i="11"/>
  <c r="AQ56" i="11"/>
  <c r="AP56" i="11"/>
  <c r="AR55" i="11"/>
  <c r="AQ55" i="11"/>
  <c r="AR52" i="11"/>
  <c r="AQ52" i="11"/>
  <c r="AP52" i="11"/>
  <c r="AR51" i="11"/>
  <c r="AQ51" i="11"/>
  <c r="AP51" i="11"/>
  <c r="AR50" i="11"/>
  <c r="AQ50" i="11"/>
  <c r="AP50" i="11"/>
  <c r="AR46" i="11"/>
  <c r="AQ46" i="11"/>
  <c r="AP46" i="11"/>
  <c r="AR45" i="11"/>
  <c r="AQ45" i="11"/>
  <c r="AP45" i="11"/>
  <c r="AR44" i="11"/>
  <c r="AQ44" i="11"/>
  <c r="AP44" i="11"/>
  <c r="AR40" i="11"/>
  <c r="AQ40" i="11"/>
  <c r="AP40" i="11"/>
  <c r="AR39" i="11"/>
  <c r="AQ39" i="11"/>
  <c r="AP39" i="11"/>
  <c r="AR35" i="11"/>
  <c r="AQ35" i="11"/>
  <c r="AP35" i="11"/>
  <c r="AR34" i="11"/>
  <c r="AQ34" i="11"/>
  <c r="AP34" i="11"/>
  <c r="AR30" i="11"/>
  <c r="AQ30" i="11"/>
  <c r="AP30" i="11"/>
  <c r="AR29" i="11"/>
  <c r="AQ29" i="11"/>
  <c r="AP29" i="11"/>
  <c r="AR28" i="11"/>
  <c r="AQ28" i="11"/>
  <c r="AP28" i="11"/>
  <c r="AR27" i="11"/>
  <c r="AR24" i="11"/>
  <c r="AQ24" i="11"/>
  <c r="AP24" i="11"/>
  <c r="AR20" i="11"/>
  <c r="AQ20" i="11"/>
  <c r="AP20" i="11"/>
  <c r="AR19" i="11"/>
  <c r="AQ19" i="11"/>
  <c r="AP19" i="11"/>
  <c r="AR15" i="11"/>
  <c r="AQ15" i="11"/>
  <c r="AP15" i="11"/>
  <c r="AR14" i="11"/>
  <c r="AQ14" i="11"/>
  <c r="AP14" i="11"/>
  <c r="AR13" i="11"/>
  <c r="AR10" i="11"/>
  <c r="AQ10" i="11"/>
  <c r="AP10" i="11"/>
  <c r="AR9" i="11"/>
  <c r="AR43" i="11" s="1"/>
  <c r="AQ9" i="11"/>
  <c r="AQ27" i="11" s="1"/>
  <c r="AP4" i="11"/>
  <c r="AP61" i="13"/>
  <c r="AR60" i="13"/>
  <c r="AP60" i="13"/>
  <c r="AP59" i="13"/>
  <c r="AP58" i="13"/>
  <c r="AP57" i="13"/>
  <c r="AP56" i="13"/>
  <c r="AR55" i="13"/>
  <c r="AQ55" i="13"/>
  <c r="AP52" i="13"/>
  <c r="AP51" i="13"/>
  <c r="AP50" i="13"/>
  <c r="AR46" i="13"/>
  <c r="AQ46" i="13"/>
  <c r="AP46" i="13"/>
  <c r="AP45" i="13"/>
  <c r="AP44" i="13"/>
  <c r="AR40" i="13"/>
  <c r="AQ40" i="13"/>
  <c r="AP40" i="13"/>
  <c r="AP39" i="13"/>
  <c r="AR35" i="13"/>
  <c r="AQ35" i="13"/>
  <c r="AP35" i="13"/>
  <c r="AP34" i="13"/>
  <c r="AP30" i="13"/>
  <c r="AP29" i="13"/>
  <c r="AP28" i="13"/>
  <c r="AR27" i="13"/>
  <c r="AR24" i="13"/>
  <c r="AQ24" i="13"/>
  <c r="AP24" i="13"/>
  <c r="AP20" i="13"/>
  <c r="AR19" i="13"/>
  <c r="AQ19" i="13"/>
  <c r="AP19" i="13"/>
  <c r="AR15" i="13"/>
  <c r="AQ15" i="13"/>
  <c r="AP15" i="13"/>
  <c r="AP14" i="13"/>
  <c r="AP10" i="13"/>
  <c r="AR9" i="13"/>
  <c r="AR43" i="13" s="1"/>
  <c r="AQ9" i="13"/>
  <c r="AQ27" i="13" s="1"/>
  <c r="AP4" i="13"/>
  <c r="AP2" i="13"/>
  <c r="AR13" i="3" l="1"/>
  <c r="AR27" i="3"/>
  <c r="AQ55" i="3"/>
  <c r="AR55" i="3"/>
  <c r="AQ49" i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Q145" i="12"/>
  <c r="AO143" i="12"/>
  <c r="S143" i="12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U143" i="12" s="1"/>
  <c r="AT132" i="12"/>
  <c r="AT143" i="12" s="1"/>
  <c r="AS132" i="12"/>
  <c r="AS143" i="12" s="1"/>
  <c r="AQ132" i="12"/>
  <c r="AQ143" i="12" s="1"/>
  <c r="AP132" i="12"/>
  <c r="AP143" i="12" s="1"/>
  <c r="AO132" i="12"/>
  <c r="AM132" i="12"/>
  <c r="AM143" i="12" s="1"/>
  <c r="AL132" i="12"/>
  <c r="AL143" i="12" s="1"/>
  <c r="AK132" i="12"/>
  <c r="AK143" i="12" s="1"/>
  <c r="AI132" i="12"/>
  <c r="AI143" i="12" s="1"/>
  <c r="AH132" i="12"/>
  <c r="AH143" i="12" s="1"/>
  <c r="AG132" i="12"/>
  <c r="AG143" i="12" s="1"/>
  <c r="AE132" i="12"/>
  <c r="AE143" i="12" s="1"/>
  <c r="AD132" i="12"/>
  <c r="AD143" i="12" s="1"/>
  <c r="AC132" i="12"/>
  <c r="AC143" i="12" s="1"/>
  <c r="AA132" i="12"/>
  <c r="AA143" i="12" s="1"/>
  <c r="Z132" i="12"/>
  <c r="Z143" i="12" s="1"/>
  <c r="Y132" i="12"/>
  <c r="Y143" i="12" s="1"/>
  <c r="W132" i="12"/>
  <c r="W143" i="12" s="1"/>
  <c r="V132" i="12"/>
  <c r="V143" i="12" s="1"/>
  <c r="V145" i="12" s="1"/>
  <c r="U132" i="12"/>
  <c r="U143" i="12" s="1"/>
  <c r="S132" i="12"/>
  <c r="R132" i="12"/>
  <c r="R143" i="12" s="1"/>
  <c r="Q132" i="12"/>
  <c r="Q143" i="12" s="1"/>
  <c r="O132" i="12"/>
  <c r="O143" i="12" s="1"/>
  <c r="N132" i="12"/>
  <c r="N143" i="12" s="1"/>
  <c r="M132" i="12"/>
  <c r="M143" i="12" s="1"/>
  <c r="K132" i="12"/>
  <c r="K143" i="12" s="1"/>
  <c r="J132" i="12"/>
  <c r="J143" i="12" s="1"/>
  <c r="I132" i="12"/>
  <c r="I143" i="12" s="1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U123" i="12" s="1"/>
  <c r="AT121" i="12"/>
  <c r="AS121" i="12"/>
  <c r="AS123" i="12" s="1"/>
  <c r="AQ121" i="12"/>
  <c r="AQ123" i="12" s="1"/>
  <c r="AP121" i="12"/>
  <c r="AP123" i="12" s="1"/>
  <c r="AO121" i="12"/>
  <c r="AM121" i="12"/>
  <c r="AM123" i="12" s="1"/>
  <c r="AL121" i="12"/>
  <c r="AL123" i="12" s="1"/>
  <c r="AK121" i="12"/>
  <c r="AK123" i="12" s="1"/>
  <c r="AI121" i="12"/>
  <c r="AH121" i="12"/>
  <c r="AH123" i="12" s="1"/>
  <c r="AG121" i="12"/>
  <c r="AG123" i="12" s="1"/>
  <c r="AE121" i="12"/>
  <c r="AE123" i="12" s="1"/>
  <c r="AD121" i="12"/>
  <c r="AC121" i="12"/>
  <c r="AC123" i="12" s="1"/>
  <c r="AA121" i="12"/>
  <c r="AA123" i="12" s="1"/>
  <c r="Z121" i="12"/>
  <c r="Z123" i="12" s="1"/>
  <c r="Y121" i="12"/>
  <c r="W121" i="12"/>
  <c r="W123" i="12" s="1"/>
  <c r="V121" i="12"/>
  <c r="V123" i="12" s="1"/>
  <c r="U121" i="12"/>
  <c r="U123" i="12" s="1"/>
  <c r="S121" i="12"/>
  <c r="R121" i="12"/>
  <c r="R123" i="12" s="1"/>
  <c r="Q121" i="12"/>
  <c r="Q123" i="12" s="1"/>
  <c r="O121" i="12"/>
  <c r="O123" i="12" s="1"/>
  <c r="N121" i="12"/>
  <c r="M121" i="12"/>
  <c r="M123" i="12" s="1"/>
  <c r="K121" i="12"/>
  <c r="K123" i="12" s="1"/>
  <c r="J121" i="12"/>
  <c r="J123" i="12" s="1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A97" i="12"/>
  <c r="AA148" i="12" s="1"/>
  <c r="AU95" i="12"/>
  <c r="AU97" i="12" s="1"/>
  <c r="AU148" i="12" s="1"/>
  <c r="AT95" i="12"/>
  <c r="AT97" i="12" s="1"/>
  <c r="AS95" i="12"/>
  <c r="AS97" i="12" s="1"/>
  <c r="AS148" i="12" s="1"/>
  <c r="AQ95" i="12"/>
  <c r="AP95" i="12"/>
  <c r="AP97" i="12" s="1"/>
  <c r="AP148" i="12" s="1"/>
  <c r="AO95" i="12"/>
  <c r="AO97" i="12" s="1"/>
  <c r="AM95" i="12"/>
  <c r="AM97" i="12" s="1"/>
  <c r="AM148" i="12" s="1"/>
  <c r="AL95" i="12"/>
  <c r="AK95" i="12"/>
  <c r="AK97" i="12" s="1"/>
  <c r="AK148" i="12" s="1"/>
  <c r="AI95" i="12"/>
  <c r="AI97" i="12" s="1"/>
  <c r="AH95" i="12"/>
  <c r="AH97" i="12" s="1"/>
  <c r="AH148" i="12" s="1"/>
  <c r="AG95" i="12"/>
  <c r="AE95" i="12"/>
  <c r="AE97" i="12" s="1"/>
  <c r="AE148" i="12" s="1"/>
  <c r="AD95" i="12"/>
  <c r="AD97" i="12" s="1"/>
  <c r="AC95" i="12"/>
  <c r="AC97" i="12" s="1"/>
  <c r="AC148" i="12" s="1"/>
  <c r="AA95" i="12"/>
  <c r="Z95" i="12"/>
  <c r="Z97" i="12" s="1"/>
  <c r="Z148" i="12" s="1"/>
  <c r="Y95" i="12"/>
  <c r="Y97" i="12" s="1"/>
  <c r="W95" i="12"/>
  <c r="W97" i="12" s="1"/>
  <c r="W148" i="12" s="1"/>
  <c r="V95" i="12"/>
  <c r="U95" i="12"/>
  <c r="U97" i="12" s="1"/>
  <c r="U148" i="12" s="1"/>
  <c r="S95" i="12"/>
  <c r="S97" i="12" s="1"/>
  <c r="R95" i="12"/>
  <c r="R97" i="12" s="1"/>
  <c r="R148" i="12" s="1"/>
  <c r="Q95" i="12"/>
  <c r="O95" i="12"/>
  <c r="O97" i="12" s="1"/>
  <c r="O148" i="12" s="1"/>
  <c r="N95" i="12"/>
  <c r="N97" i="12" s="1"/>
  <c r="M95" i="12"/>
  <c r="M97" i="12" s="1"/>
  <c r="M148" i="12" s="1"/>
  <c r="K95" i="12"/>
  <c r="J95" i="12"/>
  <c r="J97" i="12" s="1"/>
  <c r="J148" i="12" s="1"/>
  <c r="I95" i="12"/>
  <c r="I97" i="12" s="1"/>
  <c r="AU82" i="12"/>
  <c r="AT82" i="12"/>
  <c r="AS82" i="12"/>
  <c r="AQ82" i="12"/>
  <c r="AQ97" i="12" s="1"/>
  <c r="AP82" i="12"/>
  <c r="AO82" i="12"/>
  <c r="AM82" i="12"/>
  <c r="AL82" i="12"/>
  <c r="AL97" i="12" s="1"/>
  <c r="AK82" i="12"/>
  <c r="AI82" i="12"/>
  <c r="AH82" i="12"/>
  <c r="AG82" i="12"/>
  <c r="AG97" i="12" s="1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K97" i="12" s="1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U61" i="12" s="1"/>
  <c r="AT27" i="12"/>
  <c r="AT61" i="12" s="1"/>
  <c r="AS27" i="12"/>
  <c r="AS61" i="12" s="1"/>
  <c r="AQ27" i="12"/>
  <c r="AP27" i="12"/>
  <c r="AP61" i="12" s="1"/>
  <c r="AO27" i="12"/>
  <c r="AO61" i="12" s="1"/>
  <c r="AM27" i="12"/>
  <c r="AM61" i="12" s="1"/>
  <c r="AL27" i="12"/>
  <c r="AK27" i="12"/>
  <c r="AK61" i="12" s="1"/>
  <c r="AI27" i="12"/>
  <c r="AI61" i="12" s="1"/>
  <c r="AH27" i="12"/>
  <c r="AH61" i="12" s="1"/>
  <c r="AG27" i="12"/>
  <c r="AE27" i="12"/>
  <c r="AE61" i="12" s="1"/>
  <c r="AD27" i="12"/>
  <c r="AD61" i="12" s="1"/>
  <c r="AC27" i="12"/>
  <c r="AC61" i="12" s="1"/>
  <c r="AA27" i="12"/>
  <c r="Z27" i="12"/>
  <c r="Z61" i="12" s="1"/>
  <c r="Y27" i="12"/>
  <c r="Y61" i="12" s="1"/>
  <c r="W27" i="12"/>
  <c r="W61" i="12" s="1"/>
  <c r="V27" i="12"/>
  <c r="U27" i="12"/>
  <c r="U61" i="12" s="1"/>
  <c r="S27" i="12"/>
  <c r="S61" i="12" s="1"/>
  <c r="R27" i="12"/>
  <c r="R61" i="12" s="1"/>
  <c r="Q27" i="12"/>
  <c r="O27" i="12"/>
  <c r="O61" i="12" s="1"/>
  <c r="N27" i="12"/>
  <c r="N61" i="12" s="1"/>
  <c r="M27" i="12"/>
  <c r="M61" i="12" s="1"/>
  <c r="K27" i="12"/>
  <c r="J27" i="12"/>
  <c r="J61" i="12" s="1"/>
  <c r="I27" i="12"/>
  <c r="I61" i="12" s="1"/>
  <c r="AA24" i="12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Q24" i="12" s="1"/>
  <c r="AP14" i="12"/>
  <c r="AO14" i="12"/>
  <c r="AM14" i="12"/>
  <c r="AL14" i="12"/>
  <c r="AL24" i="12" s="1"/>
  <c r="AK14" i="12"/>
  <c r="AI14" i="12"/>
  <c r="AH14" i="12"/>
  <c r="AG14" i="12"/>
  <c r="AG24" i="12" s="1"/>
  <c r="AE14" i="12"/>
  <c r="AD14" i="12"/>
  <c r="AC14" i="12"/>
  <c r="AA14" i="12"/>
  <c r="Z14" i="12"/>
  <c r="Y14" i="12"/>
  <c r="W14" i="12"/>
  <c r="V14" i="12"/>
  <c r="V24" i="12" s="1"/>
  <c r="U14" i="12"/>
  <c r="S14" i="12"/>
  <c r="R14" i="12"/>
  <c r="Q14" i="12"/>
  <c r="Q24" i="12" s="1"/>
  <c r="O14" i="12"/>
  <c r="N14" i="12"/>
  <c r="M14" i="12"/>
  <c r="K14" i="12"/>
  <c r="K24" i="12" s="1"/>
  <c r="J14" i="12"/>
  <c r="I14" i="12"/>
  <c r="AU6" i="12"/>
  <c r="AU24" i="12" s="1"/>
  <c r="AU63" i="12" s="1"/>
  <c r="AU147" i="12" s="1"/>
  <c r="AT6" i="12"/>
  <c r="AT24" i="12" s="1"/>
  <c r="AS6" i="12"/>
  <c r="AS24" i="12" s="1"/>
  <c r="AS63" i="12" s="1"/>
  <c r="AS147" i="12" s="1"/>
  <c r="AQ6" i="12"/>
  <c r="AP6" i="12"/>
  <c r="AP24" i="12" s="1"/>
  <c r="AP63" i="12" s="1"/>
  <c r="AP147" i="12" s="1"/>
  <c r="AO6" i="12"/>
  <c r="AO24" i="12" s="1"/>
  <c r="AM6" i="12"/>
  <c r="AM24" i="12" s="1"/>
  <c r="AM63" i="12" s="1"/>
  <c r="AM147" i="12" s="1"/>
  <c r="AL6" i="12"/>
  <c r="AK6" i="12"/>
  <c r="AK24" i="12" s="1"/>
  <c r="AK63" i="12" s="1"/>
  <c r="AK147" i="12" s="1"/>
  <c r="AI6" i="12"/>
  <c r="AI24" i="12" s="1"/>
  <c r="AH6" i="12"/>
  <c r="AH24" i="12" s="1"/>
  <c r="AH63" i="12" s="1"/>
  <c r="AH147" i="12" s="1"/>
  <c r="AG6" i="12"/>
  <c r="AE6" i="12"/>
  <c r="AE24" i="12" s="1"/>
  <c r="AE63" i="12" s="1"/>
  <c r="AE147" i="12" s="1"/>
  <c r="AD6" i="12"/>
  <c r="AD24" i="12" s="1"/>
  <c r="AC6" i="12"/>
  <c r="AC24" i="12" s="1"/>
  <c r="AC63" i="12" s="1"/>
  <c r="AC147" i="12" s="1"/>
  <c r="AA6" i="12"/>
  <c r="Z6" i="12"/>
  <c r="Z24" i="12" s="1"/>
  <c r="Z63" i="12" s="1"/>
  <c r="Z147" i="12" s="1"/>
  <c r="Y6" i="12"/>
  <c r="Y24" i="12" s="1"/>
  <c r="W6" i="12"/>
  <c r="W24" i="12" s="1"/>
  <c r="W63" i="12" s="1"/>
  <c r="W147" i="12" s="1"/>
  <c r="V6" i="12"/>
  <c r="U6" i="12"/>
  <c r="U24" i="12" s="1"/>
  <c r="U63" i="12" s="1"/>
  <c r="U147" i="12" s="1"/>
  <c r="S6" i="12"/>
  <c r="S24" i="12" s="1"/>
  <c r="R6" i="12"/>
  <c r="R24" i="12" s="1"/>
  <c r="R63" i="12" s="1"/>
  <c r="R147" i="12" s="1"/>
  <c r="Q6" i="12"/>
  <c r="O6" i="12"/>
  <c r="O24" i="12" s="1"/>
  <c r="O63" i="12" s="1"/>
  <c r="O147" i="12" s="1"/>
  <c r="N6" i="12"/>
  <c r="N24" i="12" s="1"/>
  <c r="M6" i="12"/>
  <c r="M24" i="12" s="1"/>
  <c r="M63" i="12" s="1"/>
  <c r="M147" i="12" s="1"/>
  <c r="K6" i="12"/>
  <c r="J6" i="12"/>
  <c r="J24" i="12" s="1"/>
  <c r="J63" i="12" s="1"/>
  <c r="J147" i="12" s="1"/>
  <c r="I6" i="12"/>
  <c r="I24" i="12" s="1"/>
  <c r="AQ145" i="10"/>
  <c r="AO143" i="10"/>
  <c r="S143" i="10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U143" i="10" s="1"/>
  <c r="AT132" i="10"/>
  <c r="AT143" i="10" s="1"/>
  <c r="AS132" i="10"/>
  <c r="AS143" i="10" s="1"/>
  <c r="AQ132" i="10"/>
  <c r="AQ143" i="10" s="1"/>
  <c r="AP132" i="10"/>
  <c r="AP143" i="10" s="1"/>
  <c r="AO132" i="10"/>
  <c r="AM132" i="10"/>
  <c r="AM143" i="10" s="1"/>
  <c r="AL132" i="10"/>
  <c r="AL143" i="10" s="1"/>
  <c r="AK132" i="10"/>
  <c r="AK143" i="10" s="1"/>
  <c r="AI132" i="10"/>
  <c r="AI143" i="10" s="1"/>
  <c r="AH132" i="10"/>
  <c r="AH143" i="10" s="1"/>
  <c r="AG132" i="10"/>
  <c r="AG143" i="10" s="1"/>
  <c r="AE132" i="10"/>
  <c r="AE143" i="10" s="1"/>
  <c r="AD132" i="10"/>
  <c r="AD143" i="10" s="1"/>
  <c r="AC132" i="10"/>
  <c r="AC143" i="10" s="1"/>
  <c r="AA132" i="10"/>
  <c r="AA143" i="10" s="1"/>
  <c r="Z132" i="10"/>
  <c r="Z143" i="10" s="1"/>
  <c r="Y132" i="10"/>
  <c r="Y143" i="10" s="1"/>
  <c r="W132" i="10"/>
  <c r="W143" i="10" s="1"/>
  <c r="V132" i="10"/>
  <c r="V143" i="10" s="1"/>
  <c r="V145" i="10" s="1"/>
  <c r="U132" i="10"/>
  <c r="U143" i="10" s="1"/>
  <c r="S132" i="10"/>
  <c r="R132" i="10"/>
  <c r="R143" i="10" s="1"/>
  <c r="Q132" i="10"/>
  <c r="Q143" i="10" s="1"/>
  <c r="O132" i="10"/>
  <c r="O143" i="10" s="1"/>
  <c r="N132" i="10"/>
  <c r="N143" i="10" s="1"/>
  <c r="M132" i="10"/>
  <c r="M143" i="10" s="1"/>
  <c r="K132" i="10"/>
  <c r="K143" i="10" s="1"/>
  <c r="J132" i="10"/>
  <c r="J143" i="10" s="1"/>
  <c r="I132" i="10"/>
  <c r="I143" i="10" s="1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U123" i="10" s="1"/>
  <c r="AT121" i="10"/>
  <c r="AS121" i="10"/>
  <c r="AS123" i="10" s="1"/>
  <c r="AQ121" i="10"/>
  <c r="AQ123" i="10" s="1"/>
  <c r="AP121" i="10"/>
  <c r="AP123" i="10" s="1"/>
  <c r="AO121" i="10"/>
  <c r="AM121" i="10"/>
  <c r="AM123" i="10" s="1"/>
  <c r="AL121" i="10"/>
  <c r="AL123" i="10" s="1"/>
  <c r="AK121" i="10"/>
  <c r="AK123" i="10" s="1"/>
  <c r="AI121" i="10"/>
  <c r="AH121" i="10"/>
  <c r="AH123" i="10" s="1"/>
  <c r="AG121" i="10"/>
  <c r="AG123" i="10" s="1"/>
  <c r="AE121" i="10"/>
  <c r="AE123" i="10" s="1"/>
  <c r="AD121" i="10"/>
  <c r="AC121" i="10"/>
  <c r="AC123" i="10" s="1"/>
  <c r="AA121" i="10"/>
  <c r="AA123" i="10" s="1"/>
  <c r="Z121" i="10"/>
  <c r="Z123" i="10" s="1"/>
  <c r="Y121" i="10"/>
  <c r="W121" i="10"/>
  <c r="W123" i="10" s="1"/>
  <c r="V121" i="10"/>
  <c r="V123" i="10" s="1"/>
  <c r="U121" i="10"/>
  <c r="U123" i="10" s="1"/>
  <c r="S121" i="10"/>
  <c r="R121" i="10"/>
  <c r="R123" i="10" s="1"/>
  <c r="Q121" i="10"/>
  <c r="Q123" i="10" s="1"/>
  <c r="O121" i="10"/>
  <c r="O123" i="10" s="1"/>
  <c r="N121" i="10"/>
  <c r="M121" i="10"/>
  <c r="M123" i="10" s="1"/>
  <c r="K121" i="10"/>
  <c r="K123" i="10" s="1"/>
  <c r="J121" i="10"/>
  <c r="J123" i="10" s="1"/>
  <c r="I121" i="10"/>
  <c r="AU111" i="10"/>
  <c r="AT111" i="10"/>
  <c r="AT123" i="10" s="1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Y123" i="10" s="1"/>
  <c r="W111" i="10"/>
  <c r="V111" i="10"/>
  <c r="U111" i="10"/>
  <c r="S111" i="10"/>
  <c r="S123" i="10" s="1"/>
  <c r="R111" i="10"/>
  <c r="Q111" i="10"/>
  <c r="O111" i="10"/>
  <c r="N111" i="10"/>
  <c r="N123" i="10" s="1"/>
  <c r="M111" i="10"/>
  <c r="K111" i="10"/>
  <c r="J111" i="10"/>
  <c r="I111" i="10"/>
  <c r="I123" i="10" s="1"/>
  <c r="AA97" i="10"/>
  <c r="AA148" i="10" s="1"/>
  <c r="AU95" i="10"/>
  <c r="AU97" i="10" s="1"/>
  <c r="AU148" i="10" s="1"/>
  <c r="AT95" i="10"/>
  <c r="AT97" i="10" s="1"/>
  <c r="AS95" i="10"/>
  <c r="AS97" i="10" s="1"/>
  <c r="AS148" i="10" s="1"/>
  <c r="AQ95" i="10"/>
  <c r="AP95" i="10"/>
  <c r="AP97" i="10" s="1"/>
  <c r="AP148" i="10" s="1"/>
  <c r="AO95" i="10"/>
  <c r="AO97" i="10" s="1"/>
  <c r="AM95" i="10"/>
  <c r="AM97" i="10" s="1"/>
  <c r="AM148" i="10" s="1"/>
  <c r="AL95" i="10"/>
  <c r="AK95" i="10"/>
  <c r="AK97" i="10" s="1"/>
  <c r="AK148" i="10" s="1"/>
  <c r="AI95" i="10"/>
  <c r="AI97" i="10" s="1"/>
  <c r="AH95" i="10"/>
  <c r="AH97" i="10" s="1"/>
  <c r="AH148" i="10" s="1"/>
  <c r="AG95" i="10"/>
  <c r="AE95" i="10"/>
  <c r="AE97" i="10" s="1"/>
  <c r="AE148" i="10" s="1"/>
  <c r="AD95" i="10"/>
  <c r="AD97" i="10" s="1"/>
  <c r="AC95" i="10"/>
  <c r="AC97" i="10" s="1"/>
  <c r="AC148" i="10" s="1"/>
  <c r="AA95" i="10"/>
  <c r="Z95" i="10"/>
  <c r="Z97" i="10" s="1"/>
  <c r="Z148" i="10" s="1"/>
  <c r="Y95" i="10"/>
  <c r="Y97" i="10" s="1"/>
  <c r="W95" i="10"/>
  <c r="W97" i="10" s="1"/>
  <c r="W148" i="10" s="1"/>
  <c r="V95" i="10"/>
  <c r="U95" i="10"/>
  <c r="U97" i="10" s="1"/>
  <c r="U148" i="10" s="1"/>
  <c r="S95" i="10"/>
  <c r="S97" i="10" s="1"/>
  <c r="R95" i="10"/>
  <c r="R97" i="10" s="1"/>
  <c r="R148" i="10" s="1"/>
  <c r="Q95" i="10"/>
  <c r="O95" i="10"/>
  <c r="O97" i="10" s="1"/>
  <c r="O148" i="10" s="1"/>
  <c r="N95" i="10"/>
  <c r="N97" i="10" s="1"/>
  <c r="M95" i="10"/>
  <c r="M97" i="10" s="1"/>
  <c r="M148" i="10" s="1"/>
  <c r="K95" i="10"/>
  <c r="J95" i="10"/>
  <c r="J97" i="10" s="1"/>
  <c r="J148" i="10" s="1"/>
  <c r="I95" i="10"/>
  <c r="I97" i="10" s="1"/>
  <c r="AU82" i="10"/>
  <c r="AT82" i="10"/>
  <c r="AS82" i="10"/>
  <c r="AQ82" i="10"/>
  <c r="AQ97" i="10" s="1"/>
  <c r="AP82" i="10"/>
  <c r="AO82" i="10"/>
  <c r="AM82" i="10"/>
  <c r="AL82" i="10"/>
  <c r="AL97" i="10" s="1"/>
  <c r="AK82" i="10"/>
  <c r="AI82" i="10"/>
  <c r="AH82" i="10"/>
  <c r="AG82" i="10"/>
  <c r="AG97" i="10" s="1"/>
  <c r="AE82" i="10"/>
  <c r="AD82" i="10"/>
  <c r="AC82" i="10"/>
  <c r="AA82" i="10"/>
  <c r="Z82" i="10"/>
  <c r="Y82" i="10"/>
  <c r="W82" i="10"/>
  <c r="V82" i="10"/>
  <c r="V97" i="10" s="1"/>
  <c r="U82" i="10"/>
  <c r="S82" i="10"/>
  <c r="R82" i="10"/>
  <c r="Q82" i="10"/>
  <c r="Q97" i="10" s="1"/>
  <c r="O82" i="10"/>
  <c r="N82" i="10"/>
  <c r="M82" i="10"/>
  <c r="K82" i="10"/>
  <c r="K97" i="10" s="1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U61" i="10" s="1"/>
  <c r="AT27" i="10"/>
  <c r="AT61" i="10" s="1"/>
  <c r="AS27" i="10"/>
  <c r="AS61" i="10" s="1"/>
  <c r="AQ27" i="10"/>
  <c r="AP27" i="10"/>
  <c r="AP61" i="10" s="1"/>
  <c r="AO27" i="10"/>
  <c r="AO61" i="10" s="1"/>
  <c r="AM27" i="10"/>
  <c r="AM61" i="10" s="1"/>
  <c r="AL27" i="10"/>
  <c r="AK27" i="10"/>
  <c r="AK61" i="10" s="1"/>
  <c r="AI27" i="10"/>
  <c r="AI61" i="10" s="1"/>
  <c r="AH27" i="10"/>
  <c r="AH61" i="10" s="1"/>
  <c r="AG27" i="10"/>
  <c r="AE27" i="10"/>
  <c r="AE61" i="10" s="1"/>
  <c r="AD27" i="10"/>
  <c r="AD61" i="10" s="1"/>
  <c r="AC27" i="10"/>
  <c r="AC61" i="10" s="1"/>
  <c r="AA27" i="10"/>
  <c r="Z27" i="10"/>
  <c r="Z61" i="10" s="1"/>
  <c r="Y27" i="10"/>
  <c r="Y61" i="10" s="1"/>
  <c r="W27" i="10"/>
  <c r="W61" i="10" s="1"/>
  <c r="V27" i="10"/>
  <c r="U27" i="10"/>
  <c r="U61" i="10" s="1"/>
  <c r="S27" i="10"/>
  <c r="S61" i="10" s="1"/>
  <c r="R27" i="10"/>
  <c r="R61" i="10" s="1"/>
  <c r="Q27" i="10"/>
  <c r="O27" i="10"/>
  <c r="O61" i="10" s="1"/>
  <c r="N27" i="10"/>
  <c r="N61" i="10" s="1"/>
  <c r="M27" i="10"/>
  <c r="M61" i="10" s="1"/>
  <c r="K27" i="10"/>
  <c r="J27" i="10"/>
  <c r="J61" i="10" s="1"/>
  <c r="I27" i="10"/>
  <c r="I61" i="10" s="1"/>
  <c r="AA24" i="10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Q24" i="10" s="1"/>
  <c r="AP14" i="10"/>
  <c r="AO14" i="10"/>
  <c r="AM14" i="10"/>
  <c r="AL14" i="10"/>
  <c r="AL24" i="10" s="1"/>
  <c r="AK14" i="10"/>
  <c r="AI14" i="10"/>
  <c r="AH14" i="10"/>
  <c r="AG14" i="10"/>
  <c r="AG24" i="10" s="1"/>
  <c r="AE14" i="10"/>
  <c r="AD14" i="10"/>
  <c r="AC14" i="10"/>
  <c r="AA14" i="10"/>
  <c r="Z14" i="10"/>
  <c r="Y14" i="10"/>
  <c r="W14" i="10"/>
  <c r="V14" i="10"/>
  <c r="V24" i="10" s="1"/>
  <c r="U14" i="10"/>
  <c r="S14" i="10"/>
  <c r="R14" i="10"/>
  <c r="Q14" i="10"/>
  <c r="Q24" i="10" s="1"/>
  <c r="O14" i="10"/>
  <c r="N14" i="10"/>
  <c r="M14" i="10"/>
  <c r="K14" i="10"/>
  <c r="K24" i="10" s="1"/>
  <c r="J14" i="10"/>
  <c r="I14" i="10"/>
  <c r="AU6" i="10"/>
  <c r="AU24" i="10" s="1"/>
  <c r="AU63" i="10" s="1"/>
  <c r="AU147" i="10" s="1"/>
  <c r="AT6" i="10"/>
  <c r="AT24" i="10" s="1"/>
  <c r="AS6" i="10"/>
  <c r="AS24" i="10" s="1"/>
  <c r="AQ6" i="10"/>
  <c r="AP6" i="10"/>
  <c r="AP24" i="10" s="1"/>
  <c r="AP63" i="10" s="1"/>
  <c r="AP147" i="10" s="1"/>
  <c r="AO6" i="10"/>
  <c r="AO24" i="10" s="1"/>
  <c r="AM6" i="10"/>
  <c r="AM24" i="10" s="1"/>
  <c r="AL6" i="10"/>
  <c r="AK6" i="10"/>
  <c r="AK24" i="10" s="1"/>
  <c r="AK63" i="10" s="1"/>
  <c r="AK147" i="10" s="1"/>
  <c r="AI6" i="10"/>
  <c r="AI24" i="10" s="1"/>
  <c r="AH6" i="10"/>
  <c r="AH24" i="10" s="1"/>
  <c r="AH63" i="10" s="1"/>
  <c r="AH147" i="10" s="1"/>
  <c r="AG6" i="10"/>
  <c r="AE6" i="10"/>
  <c r="AE24" i="10" s="1"/>
  <c r="AE63" i="10" s="1"/>
  <c r="AE147" i="10" s="1"/>
  <c r="AD6" i="10"/>
  <c r="AD24" i="10" s="1"/>
  <c r="AC6" i="10"/>
  <c r="AC24" i="10" s="1"/>
  <c r="AC63" i="10" s="1"/>
  <c r="AC147" i="10" s="1"/>
  <c r="AA6" i="10"/>
  <c r="Z6" i="10"/>
  <c r="Z24" i="10" s="1"/>
  <c r="Z63" i="10" s="1"/>
  <c r="Z147" i="10" s="1"/>
  <c r="Y6" i="10"/>
  <c r="Y24" i="10" s="1"/>
  <c r="W6" i="10"/>
  <c r="W24" i="10" s="1"/>
  <c r="W63" i="10" s="1"/>
  <c r="W147" i="10" s="1"/>
  <c r="V6" i="10"/>
  <c r="U6" i="10"/>
  <c r="U24" i="10" s="1"/>
  <c r="U63" i="10" s="1"/>
  <c r="U147" i="10" s="1"/>
  <c r="S6" i="10"/>
  <c r="S24" i="10" s="1"/>
  <c r="R6" i="10"/>
  <c r="R24" i="10" s="1"/>
  <c r="R63" i="10" s="1"/>
  <c r="R147" i="10" s="1"/>
  <c r="Q6" i="10"/>
  <c r="O6" i="10"/>
  <c r="O24" i="10" s="1"/>
  <c r="O63" i="10" s="1"/>
  <c r="O147" i="10" s="1"/>
  <c r="N6" i="10"/>
  <c r="N24" i="10" s="1"/>
  <c r="M6" i="10"/>
  <c r="M24" i="10" s="1"/>
  <c r="M63" i="10" s="1"/>
  <c r="M147" i="10" s="1"/>
  <c r="K6" i="10"/>
  <c r="J6" i="10"/>
  <c r="J24" i="10" s="1"/>
  <c r="J63" i="10" s="1"/>
  <c r="J147" i="10" s="1"/>
  <c r="I6" i="10"/>
  <c r="I24" i="10" s="1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U143" i="8" s="1"/>
  <c r="AU145" i="8" s="1"/>
  <c r="AT132" i="8"/>
  <c r="AT143" i="8" s="1"/>
  <c r="AS132" i="8"/>
  <c r="AQ132" i="8"/>
  <c r="AP132" i="8"/>
  <c r="AP143" i="8" s="1"/>
  <c r="AO132" i="8"/>
  <c r="AO143" i="8" s="1"/>
  <c r="AO145" i="8" s="1"/>
  <c r="AM132" i="8"/>
  <c r="AL132" i="8"/>
  <c r="AK132" i="8"/>
  <c r="AK143" i="8" s="1"/>
  <c r="AK145" i="8" s="1"/>
  <c r="AI132" i="8"/>
  <c r="AI143" i="8" s="1"/>
  <c r="AI145" i="8" s="1"/>
  <c r="AH132" i="8"/>
  <c r="AG132" i="8"/>
  <c r="AE132" i="8"/>
  <c r="AE143" i="8" s="1"/>
  <c r="AD132" i="8"/>
  <c r="AD143" i="8" s="1"/>
  <c r="AD145" i="8" s="1"/>
  <c r="AC132" i="8"/>
  <c r="AA132" i="8"/>
  <c r="Z132" i="8"/>
  <c r="Z143" i="8" s="1"/>
  <c r="Z145" i="8" s="1"/>
  <c r="Y132" i="8"/>
  <c r="Y143" i="8" s="1"/>
  <c r="W132" i="8"/>
  <c r="V132" i="8"/>
  <c r="U132" i="8"/>
  <c r="U143" i="8" s="1"/>
  <c r="S132" i="8"/>
  <c r="S143" i="8" s="1"/>
  <c r="S145" i="8" s="1"/>
  <c r="R132" i="8"/>
  <c r="Q132" i="8"/>
  <c r="O132" i="8"/>
  <c r="O143" i="8" s="1"/>
  <c r="O145" i="8" s="1"/>
  <c r="N132" i="8"/>
  <c r="N143" i="8" s="1"/>
  <c r="N145" i="8" s="1"/>
  <c r="M132" i="8"/>
  <c r="K132" i="8"/>
  <c r="J132" i="8"/>
  <c r="J143" i="8" s="1"/>
  <c r="I132" i="8"/>
  <c r="I143" i="8" s="1"/>
  <c r="I145" i="8" s="1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3" i="8"/>
  <c r="AT123" i="8"/>
  <c r="AK123" i="8"/>
  <c r="AI123" i="8"/>
  <c r="Z123" i="8"/>
  <c r="Y123" i="8"/>
  <c r="O123" i="8"/>
  <c r="N123" i="8"/>
  <c r="AU121" i="8"/>
  <c r="AT121" i="8"/>
  <c r="AS121" i="8"/>
  <c r="AS123" i="8" s="1"/>
  <c r="AQ121" i="8"/>
  <c r="AQ123" i="8" s="1"/>
  <c r="AP121" i="8"/>
  <c r="AO121" i="8"/>
  <c r="AM121" i="8"/>
  <c r="AM123" i="8" s="1"/>
  <c r="AL121" i="8"/>
  <c r="AL123" i="8" s="1"/>
  <c r="AK121" i="8"/>
  <c r="AI121" i="8"/>
  <c r="AH121" i="8"/>
  <c r="AH123" i="8" s="1"/>
  <c r="AG121" i="8"/>
  <c r="AG123" i="8" s="1"/>
  <c r="AE121" i="8"/>
  <c r="AD121" i="8"/>
  <c r="AC121" i="8"/>
  <c r="AC123" i="8" s="1"/>
  <c r="AA121" i="8"/>
  <c r="AA123" i="8" s="1"/>
  <c r="Z121" i="8"/>
  <c r="Y121" i="8"/>
  <c r="W121" i="8"/>
  <c r="W123" i="8" s="1"/>
  <c r="V121" i="8"/>
  <c r="V123" i="8" s="1"/>
  <c r="U121" i="8"/>
  <c r="S121" i="8"/>
  <c r="R121" i="8"/>
  <c r="R123" i="8" s="1"/>
  <c r="Q121" i="8"/>
  <c r="Q123" i="8" s="1"/>
  <c r="O121" i="8"/>
  <c r="N121" i="8"/>
  <c r="M121" i="8"/>
  <c r="M123" i="8" s="1"/>
  <c r="K121" i="8"/>
  <c r="K123" i="8" s="1"/>
  <c r="J121" i="8"/>
  <c r="I121" i="8"/>
  <c r="AU111" i="8"/>
  <c r="AT111" i="8"/>
  <c r="AS111" i="8"/>
  <c r="AQ111" i="8"/>
  <c r="AP111" i="8"/>
  <c r="AP123" i="8" s="1"/>
  <c r="AO111" i="8"/>
  <c r="AO123" i="8" s="1"/>
  <c r="AM111" i="8"/>
  <c r="AL111" i="8"/>
  <c r="AK111" i="8"/>
  <c r="AI111" i="8"/>
  <c r="AH111" i="8"/>
  <c r="AG111" i="8"/>
  <c r="AE111" i="8"/>
  <c r="AE123" i="8" s="1"/>
  <c r="AD111" i="8"/>
  <c r="AD123" i="8" s="1"/>
  <c r="AC111" i="8"/>
  <c r="AA111" i="8"/>
  <c r="Z111" i="8"/>
  <c r="Y111" i="8"/>
  <c r="W111" i="8"/>
  <c r="V111" i="8"/>
  <c r="U111" i="8"/>
  <c r="U123" i="8" s="1"/>
  <c r="S111" i="8"/>
  <c r="S123" i="8" s="1"/>
  <c r="R111" i="8"/>
  <c r="Q111" i="8"/>
  <c r="O111" i="8"/>
  <c r="N111" i="8"/>
  <c r="M111" i="8"/>
  <c r="K111" i="8"/>
  <c r="J111" i="8"/>
  <c r="J123" i="8" s="1"/>
  <c r="I111" i="8"/>
  <c r="I123" i="8" s="1"/>
  <c r="AS97" i="8"/>
  <c r="AQ97" i="8"/>
  <c r="AH97" i="8"/>
  <c r="AG97" i="8"/>
  <c r="W97" i="8"/>
  <c r="V97" i="8"/>
  <c r="M97" i="8"/>
  <c r="K97" i="8"/>
  <c r="AU95" i="8"/>
  <c r="AU97" i="8" s="1"/>
  <c r="AT95" i="8"/>
  <c r="AT97" i="8" s="1"/>
  <c r="AS95" i="8"/>
  <c r="AQ95" i="8"/>
  <c r="AP95" i="8"/>
  <c r="AP97" i="8" s="1"/>
  <c r="AO95" i="8"/>
  <c r="AO97" i="8" s="1"/>
  <c r="AM95" i="8"/>
  <c r="AL95" i="8"/>
  <c r="AK95" i="8"/>
  <c r="AK97" i="8" s="1"/>
  <c r="AI95" i="8"/>
  <c r="AI97" i="8" s="1"/>
  <c r="AH95" i="8"/>
  <c r="AG95" i="8"/>
  <c r="AE95" i="8"/>
  <c r="AE97" i="8" s="1"/>
  <c r="AD95" i="8"/>
  <c r="AD97" i="8" s="1"/>
  <c r="AC95" i="8"/>
  <c r="AA95" i="8"/>
  <c r="Z95" i="8"/>
  <c r="Z97" i="8" s="1"/>
  <c r="Y95" i="8"/>
  <c r="Y97" i="8" s="1"/>
  <c r="W95" i="8"/>
  <c r="V95" i="8"/>
  <c r="U95" i="8"/>
  <c r="U97" i="8" s="1"/>
  <c r="S95" i="8"/>
  <c r="S97" i="8" s="1"/>
  <c r="R95" i="8"/>
  <c r="Q95" i="8"/>
  <c r="O95" i="8"/>
  <c r="O97" i="8" s="1"/>
  <c r="N95" i="8"/>
  <c r="N97" i="8" s="1"/>
  <c r="M95" i="8"/>
  <c r="K95" i="8"/>
  <c r="J95" i="8"/>
  <c r="J97" i="8" s="1"/>
  <c r="I95" i="8"/>
  <c r="I97" i="8" s="1"/>
  <c r="AU82" i="8"/>
  <c r="AT82" i="8"/>
  <c r="AS82" i="8"/>
  <c r="AQ82" i="8"/>
  <c r="AP82" i="8"/>
  <c r="AO82" i="8"/>
  <c r="AM82" i="8"/>
  <c r="AM97" i="8" s="1"/>
  <c r="AL82" i="8"/>
  <c r="AL97" i="8" s="1"/>
  <c r="AK82" i="8"/>
  <c r="AI82" i="8"/>
  <c r="AH82" i="8"/>
  <c r="AG82" i="8"/>
  <c r="AE82" i="8"/>
  <c r="AD82" i="8"/>
  <c r="AC82" i="8"/>
  <c r="AC97" i="8" s="1"/>
  <c r="AA82" i="8"/>
  <c r="AA97" i="8" s="1"/>
  <c r="Z82" i="8"/>
  <c r="Y82" i="8"/>
  <c r="W82" i="8"/>
  <c r="V82" i="8"/>
  <c r="U82" i="8"/>
  <c r="S82" i="8"/>
  <c r="R82" i="8"/>
  <c r="R97" i="8" s="1"/>
  <c r="Q82" i="8"/>
  <c r="Q97" i="8" s="1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P61" i="8"/>
  <c r="AD61" i="8"/>
  <c r="U61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U61" i="8" s="1"/>
  <c r="AT27" i="8"/>
  <c r="AT61" i="8" s="1"/>
  <c r="AS27" i="8"/>
  <c r="AQ27" i="8"/>
  <c r="AP27" i="8"/>
  <c r="AO27" i="8"/>
  <c r="AO61" i="8" s="1"/>
  <c r="AM27" i="8"/>
  <c r="AL27" i="8"/>
  <c r="AK27" i="8"/>
  <c r="AK61" i="8" s="1"/>
  <c r="AI27" i="8"/>
  <c r="AI61" i="8" s="1"/>
  <c r="AH27" i="8"/>
  <c r="AG27" i="8"/>
  <c r="AE27" i="8"/>
  <c r="AE61" i="8" s="1"/>
  <c r="AD27" i="8"/>
  <c r="AC27" i="8"/>
  <c r="AA27" i="8"/>
  <c r="Z27" i="8"/>
  <c r="Z61" i="8" s="1"/>
  <c r="Y27" i="8"/>
  <c r="Y61" i="8" s="1"/>
  <c r="W27" i="8"/>
  <c r="V27" i="8"/>
  <c r="U27" i="8"/>
  <c r="S27" i="8"/>
  <c r="S61" i="8" s="1"/>
  <c r="R27" i="8"/>
  <c r="Q27" i="8"/>
  <c r="O27" i="8"/>
  <c r="O61" i="8" s="1"/>
  <c r="N27" i="8"/>
  <c r="N61" i="8" s="1"/>
  <c r="M27" i="8"/>
  <c r="K27" i="8"/>
  <c r="J27" i="8"/>
  <c r="J61" i="8" s="1"/>
  <c r="I27" i="8"/>
  <c r="I61" i="8" s="1"/>
  <c r="AM24" i="8"/>
  <c r="AA24" i="8"/>
  <c r="R24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S24" i="8" s="1"/>
  <c r="AQ14" i="8"/>
  <c r="AQ24" i="8" s="1"/>
  <c r="AP14" i="8"/>
  <c r="AO14" i="8"/>
  <c r="AM14" i="8"/>
  <c r="AL14" i="8"/>
  <c r="AL24" i="8" s="1"/>
  <c r="AK14" i="8"/>
  <c r="AI14" i="8"/>
  <c r="AH14" i="8"/>
  <c r="AH24" i="8" s="1"/>
  <c r="AG14" i="8"/>
  <c r="AG24" i="8" s="1"/>
  <c r="AE14" i="8"/>
  <c r="AD14" i="8"/>
  <c r="AC14" i="8"/>
  <c r="AC24" i="8" s="1"/>
  <c r="AA14" i="8"/>
  <c r="Z14" i="8"/>
  <c r="Y14" i="8"/>
  <c r="W14" i="8"/>
  <c r="W24" i="8" s="1"/>
  <c r="V14" i="8"/>
  <c r="V24" i="8" s="1"/>
  <c r="U14" i="8"/>
  <c r="S14" i="8"/>
  <c r="R14" i="8"/>
  <c r="Q14" i="8"/>
  <c r="Q24" i="8" s="1"/>
  <c r="O14" i="8"/>
  <c r="N14" i="8"/>
  <c r="M14" i="8"/>
  <c r="M24" i="8" s="1"/>
  <c r="K14" i="8"/>
  <c r="K24" i="8" s="1"/>
  <c r="J14" i="8"/>
  <c r="I14" i="8"/>
  <c r="AU6" i="8"/>
  <c r="AU24" i="8" s="1"/>
  <c r="AU63" i="8" s="1"/>
  <c r="AU147" i="8" s="1"/>
  <c r="AT6" i="8"/>
  <c r="AT24" i="8" s="1"/>
  <c r="AT63" i="8" s="1"/>
  <c r="AT147" i="8" s="1"/>
  <c r="AS6" i="8"/>
  <c r="AQ6" i="8"/>
  <c r="AP6" i="8"/>
  <c r="AP24" i="8" s="1"/>
  <c r="AO6" i="8"/>
  <c r="AO24" i="8" s="1"/>
  <c r="AO63" i="8" s="1"/>
  <c r="AO147" i="8" s="1"/>
  <c r="AM6" i="8"/>
  <c r="AL6" i="8"/>
  <c r="AK6" i="8"/>
  <c r="AK24" i="8" s="1"/>
  <c r="AK63" i="8" s="1"/>
  <c r="AK147" i="8" s="1"/>
  <c r="AI6" i="8"/>
  <c r="AI24" i="8" s="1"/>
  <c r="AI63" i="8" s="1"/>
  <c r="AI147" i="8" s="1"/>
  <c r="AH6" i="8"/>
  <c r="AG6" i="8"/>
  <c r="AE6" i="8"/>
  <c r="AE24" i="8" s="1"/>
  <c r="AD6" i="8"/>
  <c r="AD24" i="8" s="1"/>
  <c r="AC6" i="8"/>
  <c r="AA6" i="8"/>
  <c r="Z6" i="8"/>
  <c r="Z24" i="8" s="1"/>
  <c r="Z63" i="8" s="1"/>
  <c r="Z147" i="8" s="1"/>
  <c r="Y6" i="8"/>
  <c r="Y24" i="8" s="1"/>
  <c r="Y63" i="8" s="1"/>
  <c r="Y147" i="8" s="1"/>
  <c r="W6" i="8"/>
  <c r="V6" i="8"/>
  <c r="U6" i="8"/>
  <c r="U24" i="8" s="1"/>
  <c r="S6" i="8"/>
  <c r="S24" i="8" s="1"/>
  <c r="S63" i="8" s="1"/>
  <c r="S147" i="8" s="1"/>
  <c r="R6" i="8"/>
  <c r="Q6" i="8"/>
  <c r="O6" i="8"/>
  <c r="O24" i="8" s="1"/>
  <c r="O63" i="8" s="1"/>
  <c r="O147" i="8" s="1"/>
  <c r="N6" i="8"/>
  <c r="N24" i="8" s="1"/>
  <c r="N63" i="8" s="1"/>
  <c r="N147" i="8" s="1"/>
  <c r="M6" i="8"/>
  <c r="K6" i="8"/>
  <c r="J6" i="8"/>
  <c r="J24" i="8" s="1"/>
  <c r="I6" i="8"/>
  <c r="I24" i="8" s="1"/>
  <c r="AQ145" i="6"/>
  <c r="AO143" i="6"/>
  <c r="S143" i="6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U143" i="6" s="1"/>
  <c r="AT132" i="6"/>
  <c r="AT143" i="6" s="1"/>
  <c r="AS132" i="6"/>
  <c r="AS143" i="6" s="1"/>
  <c r="AQ132" i="6"/>
  <c r="AQ143" i="6" s="1"/>
  <c r="AP132" i="6"/>
  <c r="AP143" i="6" s="1"/>
  <c r="AO132" i="6"/>
  <c r="AM132" i="6"/>
  <c r="AM143" i="6" s="1"/>
  <c r="AL132" i="6"/>
  <c r="AL143" i="6" s="1"/>
  <c r="AK132" i="6"/>
  <c r="AK143" i="6" s="1"/>
  <c r="AI132" i="6"/>
  <c r="AI143" i="6" s="1"/>
  <c r="AH132" i="6"/>
  <c r="AH143" i="6" s="1"/>
  <c r="AG132" i="6"/>
  <c r="AG143" i="6" s="1"/>
  <c r="AE132" i="6"/>
  <c r="AE143" i="6" s="1"/>
  <c r="AD132" i="6"/>
  <c r="AD143" i="6" s="1"/>
  <c r="AC132" i="6"/>
  <c r="AC143" i="6" s="1"/>
  <c r="AA132" i="6"/>
  <c r="AA143" i="6" s="1"/>
  <c r="Z132" i="6"/>
  <c r="Z143" i="6" s="1"/>
  <c r="Y132" i="6"/>
  <c r="Y143" i="6" s="1"/>
  <c r="W132" i="6"/>
  <c r="W143" i="6" s="1"/>
  <c r="V132" i="6"/>
  <c r="V143" i="6" s="1"/>
  <c r="V145" i="6" s="1"/>
  <c r="U132" i="6"/>
  <c r="U143" i="6" s="1"/>
  <c r="S132" i="6"/>
  <c r="R132" i="6"/>
  <c r="R143" i="6" s="1"/>
  <c r="Q132" i="6"/>
  <c r="Q143" i="6" s="1"/>
  <c r="O132" i="6"/>
  <c r="O143" i="6" s="1"/>
  <c r="N132" i="6"/>
  <c r="N143" i="6" s="1"/>
  <c r="M132" i="6"/>
  <c r="M143" i="6" s="1"/>
  <c r="K132" i="6"/>
  <c r="K143" i="6" s="1"/>
  <c r="J132" i="6"/>
  <c r="J143" i="6" s="1"/>
  <c r="I132" i="6"/>
  <c r="I143" i="6" s="1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U123" i="6" s="1"/>
  <c r="AT121" i="6"/>
  <c r="AS121" i="6"/>
  <c r="AQ121" i="6"/>
  <c r="AQ123" i="6" s="1"/>
  <c r="AP121" i="6"/>
  <c r="AP123" i="6" s="1"/>
  <c r="AO121" i="6"/>
  <c r="AM121" i="6"/>
  <c r="AL121" i="6"/>
  <c r="AL123" i="6" s="1"/>
  <c r="AK121" i="6"/>
  <c r="AK123" i="6" s="1"/>
  <c r="AI121" i="6"/>
  <c r="AH121" i="6"/>
  <c r="AG121" i="6"/>
  <c r="AG123" i="6" s="1"/>
  <c r="AE121" i="6"/>
  <c r="AE123" i="6" s="1"/>
  <c r="AD121" i="6"/>
  <c r="AC121" i="6"/>
  <c r="AA121" i="6"/>
  <c r="AA123" i="6" s="1"/>
  <c r="Z121" i="6"/>
  <c r="Z123" i="6" s="1"/>
  <c r="Y121" i="6"/>
  <c r="W121" i="6"/>
  <c r="V121" i="6"/>
  <c r="V123" i="6" s="1"/>
  <c r="U121" i="6"/>
  <c r="U123" i="6" s="1"/>
  <c r="S121" i="6"/>
  <c r="R121" i="6"/>
  <c r="Q121" i="6"/>
  <c r="Q123" i="6" s="1"/>
  <c r="O121" i="6"/>
  <c r="O123" i="6" s="1"/>
  <c r="N121" i="6"/>
  <c r="M121" i="6"/>
  <c r="K121" i="6"/>
  <c r="K123" i="6" s="1"/>
  <c r="J121" i="6"/>
  <c r="J123" i="6" s="1"/>
  <c r="I121" i="6"/>
  <c r="AU111" i="6"/>
  <c r="AT111" i="6"/>
  <c r="AT123" i="6" s="1"/>
  <c r="AS111" i="6"/>
  <c r="AS123" i="6" s="1"/>
  <c r="AQ111" i="6"/>
  <c r="AP111" i="6"/>
  <c r="AO111" i="6"/>
  <c r="AO123" i="6" s="1"/>
  <c r="AM111" i="6"/>
  <c r="AM123" i="6" s="1"/>
  <c r="AL111" i="6"/>
  <c r="AK111" i="6"/>
  <c r="AI111" i="6"/>
  <c r="AI123" i="6" s="1"/>
  <c r="AH111" i="6"/>
  <c r="AH123" i="6" s="1"/>
  <c r="AG111" i="6"/>
  <c r="AE111" i="6"/>
  <c r="AD111" i="6"/>
  <c r="AD123" i="6" s="1"/>
  <c r="AC111" i="6"/>
  <c r="AC123" i="6" s="1"/>
  <c r="AA111" i="6"/>
  <c r="Z111" i="6"/>
  <c r="Y111" i="6"/>
  <c r="Y123" i="6" s="1"/>
  <c r="W111" i="6"/>
  <c r="W123" i="6" s="1"/>
  <c r="V111" i="6"/>
  <c r="U111" i="6"/>
  <c r="S111" i="6"/>
  <c r="S123" i="6" s="1"/>
  <c r="R111" i="6"/>
  <c r="R123" i="6" s="1"/>
  <c r="Q111" i="6"/>
  <c r="O111" i="6"/>
  <c r="N111" i="6"/>
  <c r="N123" i="6" s="1"/>
  <c r="M111" i="6"/>
  <c r="M123" i="6" s="1"/>
  <c r="K111" i="6"/>
  <c r="J111" i="6"/>
  <c r="I111" i="6"/>
  <c r="I123" i="6" s="1"/>
  <c r="AA97" i="6"/>
  <c r="AA148" i="6" s="1"/>
  <c r="AU95" i="6"/>
  <c r="AT95" i="6"/>
  <c r="AT97" i="6" s="1"/>
  <c r="AS95" i="6"/>
  <c r="AS97" i="6" s="1"/>
  <c r="AS148" i="6" s="1"/>
  <c r="AQ95" i="6"/>
  <c r="AP95" i="6"/>
  <c r="AO95" i="6"/>
  <c r="AO97" i="6" s="1"/>
  <c r="AM95" i="6"/>
  <c r="AM97" i="6" s="1"/>
  <c r="AM148" i="6" s="1"/>
  <c r="AL95" i="6"/>
  <c r="AK95" i="6"/>
  <c r="AI95" i="6"/>
  <c r="AI97" i="6" s="1"/>
  <c r="AH95" i="6"/>
  <c r="AH97" i="6" s="1"/>
  <c r="AH148" i="6" s="1"/>
  <c r="AG95" i="6"/>
  <c r="AE95" i="6"/>
  <c r="AD95" i="6"/>
  <c r="AD97" i="6" s="1"/>
  <c r="AC95" i="6"/>
  <c r="AC97" i="6" s="1"/>
  <c r="AC148" i="6" s="1"/>
  <c r="AA95" i="6"/>
  <c r="Z95" i="6"/>
  <c r="Y95" i="6"/>
  <c r="Y97" i="6" s="1"/>
  <c r="W95" i="6"/>
  <c r="W97" i="6" s="1"/>
  <c r="W148" i="6" s="1"/>
  <c r="V95" i="6"/>
  <c r="U95" i="6"/>
  <c r="S95" i="6"/>
  <c r="S97" i="6" s="1"/>
  <c r="R95" i="6"/>
  <c r="R97" i="6" s="1"/>
  <c r="R148" i="6" s="1"/>
  <c r="Q95" i="6"/>
  <c r="O95" i="6"/>
  <c r="N95" i="6"/>
  <c r="N97" i="6" s="1"/>
  <c r="M95" i="6"/>
  <c r="M97" i="6" s="1"/>
  <c r="M148" i="6" s="1"/>
  <c r="K95" i="6"/>
  <c r="J95" i="6"/>
  <c r="I95" i="6"/>
  <c r="I97" i="6" s="1"/>
  <c r="AU82" i="6"/>
  <c r="AU97" i="6" s="1"/>
  <c r="AU148" i="6" s="1"/>
  <c r="AT82" i="6"/>
  <c r="AS82" i="6"/>
  <c r="AQ82" i="6"/>
  <c r="AQ97" i="6" s="1"/>
  <c r="AP82" i="6"/>
  <c r="AP97" i="6" s="1"/>
  <c r="AP148" i="6" s="1"/>
  <c r="AO82" i="6"/>
  <c r="AM82" i="6"/>
  <c r="AL82" i="6"/>
  <c r="AL97" i="6" s="1"/>
  <c r="AK82" i="6"/>
  <c r="AK97" i="6" s="1"/>
  <c r="AK148" i="6" s="1"/>
  <c r="AI82" i="6"/>
  <c r="AH82" i="6"/>
  <c r="AG82" i="6"/>
  <c r="AG97" i="6" s="1"/>
  <c r="AE82" i="6"/>
  <c r="AE97" i="6" s="1"/>
  <c r="AE148" i="6" s="1"/>
  <c r="AD82" i="6"/>
  <c r="AC82" i="6"/>
  <c r="AA82" i="6"/>
  <c r="Z82" i="6"/>
  <c r="Z97" i="6" s="1"/>
  <c r="Z148" i="6" s="1"/>
  <c r="Y82" i="6"/>
  <c r="W82" i="6"/>
  <c r="V82" i="6"/>
  <c r="V97" i="6" s="1"/>
  <c r="U82" i="6"/>
  <c r="U97" i="6" s="1"/>
  <c r="U148" i="6" s="1"/>
  <c r="S82" i="6"/>
  <c r="R82" i="6"/>
  <c r="Q82" i="6"/>
  <c r="Q97" i="6" s="1"/>
  <c r="O82" i="6"/>
  <c r="O97" i="6" s="1"/>
  <c r="O148" i="6" s="1"/>
  <c r="N82" i="6"/>
  <c r="M82" i="6"/>
  <c r="K82" i="6"/>
  <c r="K97" i="6" s="1"/>
  <c r="J82" i="6"/>
  <c r="J97" i="6" s="1"/>
  <c r="J148" i="6" s="1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S61" i="6" s="1"/>
  <c r="AQ27" i="6"/>
  <c r="AP27" i="6"/>
  <c r="AP61" i="6" s="1"/>
  <c r="AO27" i="6"/>
  <c r="AO61" i="6" s="1"/>
  <c r="AM27" i="6"/>
  <c r="AM61" i="6" s="1"/>
  <c r="AL27" i="6"/>
  <c r="AK27" i="6"/>
  <c r="AK61" i="6" s="1"/>
  <c r="AI27" i="6"/>
  <c r="AI61" i="6" s="1"/>
  <c r="AH27" i="6"/>
  <c r="AH61" i="6" s="1"/>
  <c r="AG27" i="6"/>
  <c r="AE27" i="6"/>
  <c r="AE61" i="6" s="1"/>
  <c r="AD27" i="6"/>
  <c r="AD61" i="6" s="1"/>
  <c r="AC27" i="6"/>
  <c r="AC61" i="6" s="1"/>
  <c r="AA27" i="6"/>
  <c r="Z27" i="6"/>
  <c r="Z61" i="6" s="1"/>
  <c r="Y27" i="6"/>
  <c r="Y61" i="6" s="1"/>
  <c r="W27" i="6"/>
  <c r="W61" i="6" s="1"/>
  <c r="V27" i="6"/>
  <c r="U27" i="6"/>
  <c r="U61" i="6" s="1"/>
  <c r="S27" i="6"/>
  <c r="S61" i="6" s="1"/>
  <c r="R27" i="6"/>
  <c r="R61" i="6" s="1"/>
  <c r="Q27" i="6"/>
  <c r="O27" i="6"/>
  <c r="O61" i="6" s="1"/>
  <c r="N27" i="6"/>
  <c r="N61" i="6" s="1"/>
  <c r="M27" i="6"/>
  <c r="M61" i="6" s="1"/>
  <c r="K27" i="6"/>
  <c r="J27" i="6"/>
  <c r="J61" i="6" s="1"/>
  <c r="I27" i="6"/>
  <c r="I61" i="6" s="1"/>
  <c r="AA24" i="6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U24" i="6" s="1"/>
  <c r="AU63" i="6" s="1"/>
  <c r="AU147" i="6" s="1"/>
  <c r="AT14" i="6"/>
  <c r="AS14" i="6"/>
  <c r="AQ14" i="6"/>
  <c r="AQ24" i="6" s="1"/>
  <c r="AP14" i="6"/>
  <c r="AP24" i="6" s="1"/>
  <c r="AP63" i="6" s="1"/>
  <c r="AP147" i="6" s="1"/>
  <c r="AO14" i="6"/>
  <c r="AM14" i="6"/>
  <c r="AL14" i="6"/>
  <c r="AL24" i="6" s="1"/>
  <c r="AK14" i="6"/>
  <c r="AK24" i="6" s="1"/>
  <c r="AK63" i="6" s="1"/>
  <c r="AK147" i="6" s="1"/>
  <c r="AI14" i="6"/>
  <c r="AH14" i="6"/>
  <c r="AG14" i="6"/>
  <c r="AG24" i="6" s="1"/>
  <c r="AE14" i="6"/>
  <c r="AE24" i="6" s="1"/>
  <c r="AE63" i="6" s="1"/>
  <c r="AE147" i="6" s="1"/>
  <c r="AD14" i="6"/>
  <c r="AC14" i="6"/>
  <c r="AA14" i="6"/>
  <c r="Z14" i="6"/>
  <c r="Z24" i="6" s="1"/>
  <c r="Z63" i="6" s="1"/>
  <c r="Z147" i="6" s="1"/>
  <c r="Y14" i="6"/>
  <c r="W14" i="6"/>
  <c r="V14" i="6"/>
  <c r="V24" i="6" s="1"/>
  <c r="U14" i="6"/>
  <c r="U24" i="6" s="1"/>
  <c r="U63" i="6" s="1"/>
  <c r="U147" i="6" s="1"/>
  <c r="S14" i="6"/>
  <c r="R14" i="6"/>
  <c r="Q14" i="6"/>
  <c r="Q24" i="6" s="1"/>
  <c r="O14" i="6"/>
  <c r="O24" i="6" s="1"/>
  <c r="O63" i="6" s="1"/>
  <c r="O147" i="6" s="1"/>
  <c r="N14" i="6"/>
  <c r="M14" i="6"/>
  <c r="K14" i="6"/>
  <c r="K24" i="6" s="1"/>
  <c r="J14" i="6"/>
  <c r="J24" i="6" s="1"/>
  <c r="J63" i="6" s="1"/>
  <c r="J147" i="6" s="1"/>
  <c r="I14" i="6"/>
  <c r="AU6" i="6"/>
  <c r="AT6" i="6"/>
  <c r="AT24" i="6" s="1"/>
  <c r="AS6" i="6"/>
  <c r="AS24" i="6" s="1"/>
  <c r="AS63" i="6" s="1"/>
  <c r="AS147" i="6" s="1"/>
  <c r="AQ6" i="6"/>
  <c r="AP6" i="6"/>
  <c r="AO6" i="6"/>
  <c r="AO24" i="6" s="1"/>
  <c r="AM6" i="6"/>
  <c r="AM24" i="6" s="1"/>
  <c r="AM63" i="6" s="1"/>
  <c r="AM147" i="6" s="1"/>
  <c r="AL6" i="6"/>
  <c r="AK6" i="6"/>
  <c r="AI6" i="6"/>
  <c r="AI24" i="6" s="1"/>
  <c r="AH6" i="6"/>
  <c r="AH24" i="6" s="1"/>
  <c r="AH63" i="6" s="1"/>
  <c r="AH147" i="6" s="1"/>
  <c r="AG6" i="6"/>
  <c r="AE6" i="6"/>
  <c r="AD6" i="6"/>
  <c r="AD24" i="6" s="1"/>
  <c r="AC6" i="6"/>
  <c r="AC24" i="6" s="1"/>
  <c r="AC63" i="6" s="1"/>
  <c r="AC147" i="6" s="1"/>
  <c r="AA6" i="6"/>
  <c r="Z6" i="6"/>
  <c r="Y6" i="6"/>
  <c r="Y24" i="6" s="1"/>
  <c r="W6" i="6"/>
  <c r="W24" i="6" s="1"/>
  <c r="W63" i="6" s="1"/>
  <c r="W147" i="6" s="1"/>
  <c r="V6" i="6"/>
  <c r="U6" i="6"/>
  <c r="S6" i="6"/>
  <c r="S24" i="6" s="1"/>
  <c r="R6" i="6"/>
  <c r="R24" i="6" s="1"/>
  <c r="R63" i="6" s="1"/>
  <c r="R147" i="6" s="1"/>
  <c r="Q6" i="6"/>
  <c r="O6" i="6"/>
  <c r="N6" i="6"/>
  <c r="N24" i="6" s="1"/>
  <c r="M6" i="6"/>
  <c r="M24" i="6" s="1"/>
  <c r="M63" i="6" s="1"/>
  <c r="M147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U143" i="4" s="1"/>
  <c r="AT132" i="4"/>
  <c r="AT143" i="4" s="1"/>
  <c r="AS132" i="4"/>
  <c r="AS143" i="4" s="1"/>
  <c r="AQ132" i="4"/>
  <c r="AQ143" i="4" s="1"/>
  <c r="AP132" i="4"/>
  <c r="AP143" i="4" s="1"/>
  <c r="AO132" i="4"/>
  <c r="AO143" i="4" s="1"/>
  <c r="AM132" i="4"/>
  <c r="AM143" i="4" s="1"/>
  <c r="AL132" i="4"/>
  <c r="AL143" i="4" s="1"/>
  <c r="AK132" i="4"/>
  <c r="AK143" i="4" s="1"/>
  <c r="AI132" i="4"/>
  <c r="AI143" i="4" s="1"/>
  <c r="AH132" i="4"/>
  <c r="AH143" i="4" s="1"/>
  <c r="AG132" i="4"/>
  <c r="AG143" i="4" s="1"/>
  <c r="AE132" i="4"/>
  <c r="AE143" i="4" s="1"/>
  <c r="AD132" i="4"/>
  <c r="AD143" i="4" s="1"/>
  <c r="AC132" i="4"/>
  <c r="AC143" i="4" s="1"/>
  <c r="AA132" i="4"/>
  <c r="AA143" i="4" s="1"/>
  <c r="Z132" i="4"/>
  <c r="Z143" i="4" s="1"/>
  <c r="Y132" i="4"/>
  <c r="Y143" i="4" s="1"/>
  <c r="W132" i="4"/>
  <c r="W143" i="4" s="1"/>
  <c r="V132" i="4"/>
  <c r="V143" i="4" s="1"/>
  <c r="U132" i="4"/>
  <c r="U143" i="4" s="1"/>
  <c r="S132" i="4"/>
  <c r="S143" i="4" s="1"/>
  <c r="R132" i="4"/>
  <c r="R143" i="4" s="1"/>
  <c r="Q132" i="4"/>
  <c r="Q143" i="4" s="1"/>
  <c r="O132" i="4"/>
  <c r="O143" i="4" s="1"/>
  <c r="N132" i="4"/>
  <c r="N143" i="4" s="1"/>
  <c r="M132" i="4"/>
  <c r="M143" i="4" s="1"/>
  <c r="K132" i="4"/>
  <c r="K143" i="4" s="1"/>
  <c r="J132" i="4"/>
  <c r="J143" i="4" s="1"/>
  <c r="I132" i="4"/>
  <c r="I143" i="4" s="1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T123" i="4" s="1"/>
  <c r="AS121" i="4"/>
  <c r="AS123" i="4" s="1"/>
  <c r="AQ121" i="4"/>
  <c r="AP121" i="4"/>
  <c r="AO121" i="4"/>
  <c r="AO123" i="4" s="1"/>
  <c r="AM121" i="4"/>
  <c r="AM123" i="4" s="1"/>
  <c r="AL121" i="4"/>
  <c r="AK121" i="4"/>
  <c r="AI121" i="4"/>
  <c r="AI123" i="4" s="1"/>
  <c r="AH121" i="4"/>
  <c r="AH123" i="4" s="1"/>
  <c r="AG121" i="4"/>
  <c r="AE121" i="4"/>
  <c r="AD121" i="4"/>
  <c r="AD123" i="4" s="1"/>
  <c r="AC121" i="4"/>
  <c r="AC123" i="4" s="1"/>
  <c r="AA121" i="4"/>
  <c r="Z121" i="4"/>
  <c r="Y121" i="4"/>
  <c r="Y123" i="4" s="1"/>
  <c r="W121" i="4"/>
  <c r="W123" i="4" s="1"/>
  <c r="V121" i="4"/>
  <c r="U121" i="4"/>
  <c r="S121" i="4"/>
  <c r="S123" i="4" s="1"/>
  <c r="R121" i="4"/>
  <c r="R123" i="4" s="1"/>
  <c r="Q121" i="4"/>
  <c r="O121" i="4"/>
  <c r="N121" i="4"/>
  <c r="N123" i="4" s="1"/>
  <c r="M121" i="4"/>
  <c r="M123" i="4" s="1"/>
  <c r="K121" i="4"/>
  <c r="J121" i="4"/>
  <c r="I121" i="4"/>
  <c r="I123" i="4" s="1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U97" i="4" s="1"/>
  <c r="AT95" i="4"/>
  <c r="AS95" i="4"/>
  <c r="AQ95" i="4"/>
  <c r="AQ97" i="4" s="1"/>
  <c r="AP95" i="4"/>
  <c r="AP97" i="4" s="1"/>
  <c r="AO95" i="4"/>
  <c r="AM95" i="4"/>
  <c r="AL95" i="4"/>
  <c r="AL97" i="4" s="1"/>
  <c r="AK95" i="4"/>
  <c r="AK97" i="4" s="1"/>
  <c r="AI95" i="4"/>
  <c r="AH95" i="4"/>
  <c r="AG95" i="4"/>
  <c r="AG97" i="4" s="1"/>
  <c r="AE95" i="4"/>
  <c r="AE97" i="4" s="1"/>
  <c r="AD95" i="4"/>
  <c r="AC95" i="4"/>
  <c r="AA95" i="4"/>
  <c r="AA97" i="4" s="1"/>
  <c r="Z95" i="4"/>
  <c r="Z97" i="4" s="1"/>
  <c r="Y95" i="4"/>
  <c r="W95" i="4"/>
  <c r="V95" i="4"/>
  <c r="V97" i="4" s="1"/>
  <c r="U95" i="4"/>
  <c r="U97" i="4" s="1"/>
  <c r="S95" i="4"/>
  <c r="R95" i="4"/>
  <c r="Q95" i="4"/>
  <c r="Q97" i="4" s="1"/>
  <c r="O95" i="4"/>
  <c r="O97" i="4" s="1"/>
  <c r="O148" i="4" s="1"/>
  <c r="N95" i="4"/>
  <c r="M95" i="4"/>
  <c r="K95" i="4"/>
  <c r="K97" i="4" s="1"/>
  <c r="J95" i="4"/>
  <c r="J97" i="4" s="1"/>
  <c r="J148" i="4" s="1"/>
  <c r="I95" i="4"/>
  <c r="AU82" i="4"/>
  <c r="AT82" i="4"/>
  <c r="AT97" i="4" s="1"/>
  <c r="AT148" i="4" s="1"/>
  <c r="AS82" i="4"/>
  <c r="AS97" i="4" s="1"/>
  <c r="AS148" i="4" s="1"/>
  <c r="AQ82" i="4"/>
  <c r="AP82" i="4"/>
  <c r="AO82" i="4"/>
  <c r="AO97" i="4" s="1"/>
  <c r="AO148" i="4" s="1"/>
  <c r="AM82" i="4"/>
  <c r="AM97" i="4" s="1"/>
  <c r="AM148" i="4" s="1"/>
  <c r="AL82" i="4"/>
  <c r="AK82" i="4"/>
  <c r="AI82" i="4"/>
  <c r="AI97" i="4" s="1"/>
  <c r="AI148" i="4" s="1"/>
  <c r="AH82" i="4"/>
  <c r="AH97" i="4" s="1"/>
  <c r="AH148" i="4" s="1"/>
  <c r="AG82" i="4"/>
  <c r="AE82" i="4"/>
  <c r="AD82" i="4"/>
  <c r="AD97" i="4" s="1"/>
  <c r="AD148" i="4" s="1"/>
  <c r="AC82" i="4"/>
  <c r="AC97" i="4" s="1"/>
  <c r="AC148" i="4" s="1"/>
  <c r="AA82" i="4"/>
  <c r="Z82" i="4"/>
  <c r="Y82" i="4"/>
  <c r="Y97" i="4" s="1"/>
  <c r="Y148" i="4" s="1"/>
  <c r="W82" i="4"/>
  <c r="W97" i="4" s="1"/>
  <c r="W148" i="4" s="1"/>
  <c r="V82" i="4"/>
  <c r="U82" i="4"/>
  <c r="S82" i="4"/>
  <c r="S97" i="4" s="1"/>
  <c r="S148" i="4" s="1"/>
  <c r="R82" i="4"/>
  <c r="R97" i="4" s="1"/>
  <c r="R148" i="4" s="1"/>
  <c r="Q82" i="4"/>
  <c r="O82" i="4"/>
  <c r="N82" i="4"/>
  <c r="N97" i="4" s="1"/>
  <c r="N148" i="4" s="1"/>
  <c r="M82" i="4"/>
  <c r="M97" i="4" s="1"/>
  <c r="M148" i="4" s="1"/>
  <c r="K82" i="4"/>
  <c r="J82" i="4"/>
  <c r="I82" i="4"/>
  <c r="I97" i="4" s="1"/>
  <c r="I148" i="4" s="1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U61" i="4" s="1"/>
  <c r="AT27" i="4"/>
  <c r="AT61" i="4" s="1"/>
  <c r="AS27" i="4"/>
  <c r="AS61" i="4" s="1"/>
  <c r="AQ27" i="4"/>
  <c r="AQ61" i="4" s="1"/>
  <c r="AP27" i="4"/>
  <c r="AP61" i="4" s="1"/>
  <c r="AO27" i="4"/>
  <c r="AO61" i="4" s="1"/>
  <c r="AM27" i="4"/>
  <c r="AM61" i="4" s="1"/>
  <c r="AL27" i="4"/>
  <c r="AL61" i="4" s="1"/>
  <c r="AK27" i="4"/>
  <c r="AK61" i="4" s="1"/>
  <c r="AI27" i="4"/>
  <c r="AI61" i="4" s="1"/>
  <c r="AH27" i="4"/>
  <c r="AH61" i="4" s="1"/>
  <c r="AG27" i="4"/>
  <c r="AG61" i="4" s="1"/>
  <c r="AE27" i="4"/>
  <c r="AE61" i="4" s="1"/>
  <c r="AD27" i="4"/>
  <c r="AD61" i="4" s="1"/>
  <c r="AC27" i="4"/>
  <c r="AC61" i="4" s="1"/>
  <c r="AA27" i="4"/>
  <c r="AA61" i="4" s="1"/>
  <c r="Z27" i="4"/>
  <c r="Z61" i="4" s="1"/>
  <c r="Y27" i="4"/>
  <c r="Y61" i="4" s="1"/>
  <c r="W27" i="4"/>
  <c r="W61" i="4" s="1"/>
  <c r="V27" i="4"/>
  <c r="V61" i="4" s="1"/>
  <c r="U27" i="4"/>
  <c r="U61" i="4" s="1"/>
  <c r="S27" i="4"/>
  <c r="S61" i="4" s="1"/>
  <c r="R27" i="4"/>
  <c r="R61" i="4" s="1"/>
  <c r="Q27" i="4"/>
  <c r="Q61" i="4" s="1"/>
  <c r="O27" i="4"/>
  <c r="O61" i="4" s="1"/>
  <c r="N27" i="4"/>
  <c r="N61" i="4" s="1"/>
  <c r="M27" i="4"/>
  <c r="M61" i="4" s="1"/>
  <c r="K27" i="4"/>
  <c r="K61" i="4" s="1"/>
  <c r="J27" i="4"/>
  <c r="J61" i="4" s="1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T24" i="4" s="1"/>
  <c r="AT63" i="4" s="1"/>
  <c r="AT147" i="4" s="1"/>
  <c r="AS6" i="4"/>
  <c r="AS24" i="4" s="1"/>
  <c r="AS63" i="4" s="1"/>
  <c r="AS147" i="4" s="1"/>
  <c r="AQ6" i="4"/>
  <c r="AQ24" i="4" s="1"/>
  <c r="AQ63" i="4" s="1"/>
  <c r="AQ147" i="4" s="1"/>
  <c r="AP6" i="4"/>
  <c r="AP24" i="4" s="1"/>
  <c r="AP63" i="4" s="1"/>
  <c r="AP147" i="4" s="1"/>
  <c r="AO6" i="4"/>
  <c r="AO24" i="4" s="1"/>
  <c r="AO63" i="4" s="1"/>
  <c r="AO147" i="4" s="1"/>
  <c r="AM6" i="4"/>
  <c r="AM24" i="4" s="1"/>
  <c r="AM63" i="4" s="1"/>
  <c r="AM147" i="4" s="1"/>
  <c r="AL6" i="4"/>
  <c r="AL24" i="4" s="1"/>
  <c r="AL63" i="4" s="1"/>
  <c r="AL147" i="4" s="1"/>
  <c r="AK6" i="4"/>
  <c r="AK24" i="4" s="1"/>
  <c r="AK63" i="4" s="1"/>
  <c r="AK147" i="4" s="1"/>
  <c r="AI6" i="4"/>
  <c r="AI24" i="4" s="1"/>
  <c r="AI63" i="4" s="1"/>
  <c r="AI147" i="4" s="1"/>
  <c r="AH6" i="4"/>
  <c r="AH24" i="4" s="1"/>
  <c r="AH63" i="4" s="1"/>
  <c r="AH147" i="4" s="1"/>
  <c r="AG6" i="4"/>
  <c r="AG24" i="4" s="1"/>
  <c r="AG63" i="4" s="1"/>
  <c r="AG147" i="4" s="1"/>
  <c r="AE6" i="4"/>
  <c r="AE24" i="4" s="1"/>
  <c r="AE63" i="4" s="1"/>
  <c r="AE147" i="4" s="1"/>
  <c r="AD6" i="4"/>
  <c r="AD24" i="4" s="1"/>
  <c r="AD63" i="4" s="1"/>
  <c r="AD147" i="4" s="1"/>
  <c r="AC6" i="4"/>
  <c r="AC24" i="4" s="1"/>
  <c r="AC63" i="4" s="1"/>
  <c r="AC147" i="4" s="1"/>
  <c r="AA6" i="4"/>
  <c r="AA24" i="4" s="1"/>
  <c r="AA63" i="4" s="1"/>
  <c r="AA147" i="4" s="1"/>
  <c r="Z6" i="4"/>
  <c r="Z24" i="4" s="1"/>
  <c r="Z63" i="4" s="1"/>
  <c r="Z147" i="4" s="1"/>
  <c r="Y6" i="4"/>
  <c r="Y24" i="4" s="1"/>
  <c r="Y63" i="4" s="1"/>
  <c r="Y147" i="4" s="1"/>
  <c r="W6" i="4"/>
  <c r="W24" i="4" s="1"/>
  <c r="W63" i="4" s="1"/>
  <c r="W147" i="4" s="1"/>
  <c r="V6" i="4"/>
  <c r="V24" i="4" s="1"/>
  <c r="V63" i="4" s="1"/>
  <c r="V147" i="4" s="1"/>
  <c r="U6" i="4"/>
  <c r="U24" i="4" s="1"/>
  <c r="U63" i="4" s="1"/>
  <c r="U147" i="4" s="1"/>
  <c r="S6" i="4"/>
  <c r="S24" i="4" s="1"/>
  <c r="S63" i="4" s="1"/>
  <c r="S147" i="4" s="1"/>
  <c r="R6" i="4"/>
  <c r="R24" i="4" s="1"/>
  <c r="R63" i="4" s="1"/>
  <c r="R147" i="4" s="1"/>
  <c r="Q6" i="4"/>
  <c r="Q24" i="4" s="1"/>
  <c r="Q63" i="4" s="1"/>
  <c r="Q147" i="4" s="1"/>
  <c r="O6" i="4"/>
  <c r="O24" i="4" s="1"/>
  <c r="O63" i="4" s="1"/>
  <c r="O147" i="4" s="1"/>
  <c r="N6" i="4"/>
  <c r="N24" i="4" s="1"/>
  <c r="N63" i="4" s="1"/>
  <c r="N147" i="4" s="1"/>
  <c r="M6" i="4"/>
  <c r="M24" i="4" s="1"/>
  <c r="M63" i="4" s="1"/>
  <c r="M147" i="4" s="1"/>
  <c r="K6" i="4"/>
  <c r="K24" i="4" s="1"/>
  <c r="K63" i="4" s="1"/>
  <c r="K147" i="4" s="1"/>
  <c r="J6" i="4"/>
  <c r="J24" i="4" s="1"/>
  <c r="J63" i="4" s="1"/>
  <c r="J147" i="4" s="1"/>
  <c r="I6" i="4"/>
  <c r="I24" i="4" s="1"/>
  <c r="I63" i="4" s="1"/>
  <c r="I147" i="4" s="1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AA143" i="2" s="1"/>
  <c r="Z132" i="2"/>
  <c r="Z143" i="2" s="1"/>
  <c r="Y132" i="2"/>
  <c r="Y143" i="2" s="1"/>
  <c r="W132" i="2"/>
  <c r="W143" i="2" s="1"/>
  <c r="V132" i="2"/>
  <c r="V143" i="2" s="1"/>
  <c r="U132" i="2"/>
  <c r="U143" i="2" s="1"/>
  <c r="S132" i="2"/>
  <c r="S143" i="2" s="1"/>
  <c r="R132" i="2"/>
  <c r="R143" i="2" s="1"/>
  <c r="Q132" i="2"/>
  <c r="Q143" i="2" s="1"/>
  <c r="O132" i="2"/>
  <c r="O143" i="2" s="1"/>
  <c r="N132" i="2"/>
  <c r="M132" i="2"/>
  <c r="M143" i="2" s="1"/>
  <c r="K132" i="2"/>
  <c r="K143" i="2" s="1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AA123" i="2" s="1"/>
  <c r="Z121" i="2"/>
  <c r="Z123" i="2" s="1"/>
  <c r="Y121" i="2"/>
  <c r="Y123" i="2" s="1"/>
  <c r="W121" i="2"/>
  <c r="W123" i="2" s="1"/>
  <c r="V121" i="2"/>
  <c r="V123" i="2" s="1"/>
  <c r="U121" i="2"/>
  <c r="U123" i="2" s="1"/>
  <c r="S121" i="2"/>
  <c r="S123" i="2" s="1"/>
  <c r="R121" i="2"/>
  <c r="R123" i="2" s="1"/>
  <c r="Q121" i="2"/>
  <c r="Q123" i="2" s="1"/>
  <c r="O121" i="2"/>
  <c r="O123" i="2" s="1"/>
  <c r="N121" i="2"/>
  <c r="N123" i="2" s="1"/>
  <c r="M121" i="2"/>
  <c r="K121" i="2"/>
  <c r="K123" i="2" s="1"/>
  <c r="J121" i="2"/>
  <c r="J123" i="2" s="1"/>
  <c r="I121" i="2"/>
  <c r="I123" i="2" s="1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AA95" i="2"/>
  <c r="AA97" i="2" s="1"/>
  <c r="AA148" i="2" s="1"/>
  <c r="Z95" i="2"/>
  <c r="Z97" i="2" s="1"/>
  <c r="Z148" i="2" s="1"/>
  <c r="Y95" i="2"/>
  <c r="Y97" i="2" s="1"/>
  <c r="Y148" i="2" s="1"/>
  <c r="W95" i="2"/>
  <c r="W97" i="2" s="1"/>
  <c r="W148" i="2" s="1"/>
  <c r="V95" i="2"/>
  <c r="V97" i="2" s="1"/>
  <c r="V148" i="2" s="1"/>
  <c r="U95" i="2"/>
  <c r="U97" i="2" s="1"/>
  <c r="U148" i="2" s="1"/>
  <c r="S95" i="2"/>
  <c r="S97" i="2" s="1"/>
  <c r="S148" i="2" s="1"/>
  <c r="R95" i="2"/>
  <c r="R97" i="2" s="1"/>
  <c r="R148" i="2" s="1"/>
  <c r="Q95" i="2"/>
  <c r="Q97" i="2" s="1"/>
  <c r="Q148" i="2" s="1"/>
  <c r="O95" i="2"/>
  <c r="O97" i="2" s="1"/>
  <c r="O148" i="2" s="1"/>
  <c r="N95" i="2"/>
  <c r="M95" i="2"/>
  <c r="M97" i="2" s="1"/>
  <c r="K95" i="2"/>
  <c r="K97" i="2" s="1"/>
  <c r="K148" i="2" s="1"/>
  <c r="J95" i="2"/>
  <c r="I95" i="2"/>
  <c r="AA82" i="2"/>
  <c r="Z82" i="2"/>
  <c r="Y82" i="2"/>
  <c r="W82" i="2"/>
  <c r="V82" i="2"/>
  <c r="U82" i="2"/>
  <c r="S82" i="2"/>
  <c r="R82" i="2"/>
  <c r="Q82" i="2"/>
  <c r="O82" i="2"/>
  <c r="N82" i="2"/>
  <c r="M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N58" i="2"/>
  <c r="M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AA61" i="2" s="1"/>
  <c r="Z27" i="2"/>
  <c r="Z61" i="2" s="1"/>
  <c r="Y27" i="2"/>
  <c r="Y61" i="2" s="1"/>
  <c r="W27" i="2"/>
  <c r="W61" i="2" s="1"/>
  <c r="V27" i="2"/>
  <c r="V61" i="2" s="1"/>
  <c r="U27" i="2"/>
  <c r="U61" i="2" s="1"/>
  <c r="S27" i="2"/>
  <c r="S61" i="2" s="1"/>
  <c r="R27" i="2"/>
  <c r="R61" i="2" s="1"/>
  <c r="Q27" i="2"/>
  <c r="Q61" i="2" s="1"/>
  <c r="O27" i="2"/>
  <c r="O61" i="2" s="1"/>
  <c r="N27" i="2"/>
  <c r="M27" i="2"/>
  <c r="K27" i="2"/>
  <c r="K61" i="2" s="1"/>
  <c r="J27" i="2"/>
  <c r="I27" i="2"/>
  <c r="I61" i="2" s="1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J17" i="2"/>
  <c r="I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AA24" i="2" s="1"/>
  <c r="AA63" i="2" s="1"/>
  <c r="AA147" i="2" s="1"/>
  <c r="Z6" i="2"/>
  <c r="Z24" i="2" s="1"/>
  <c r="Z63" i="2" s="1"/>
  <c r="Z147" i="2" s="1"/>
  <c r="Y6" i="2"/>
  <c r="Y24" i="2" s="1"/>
  <c r="Y63" i="2" s="1"/>
  <c r="Y147" i="2" s="1"/>
  <c r="W6" i="2"/>
  <c r="W24" i="2" s="1"/>
  <c r="W63" i="2" s="1"/>
  <c r="W147" i="2" s="1"/>
  <c r="V6" i="2"/>
  <c r="V24" i="2" s="1"/>
  <c r="V63" i="2" s="1"/>
  <c r="V147" i="2" s="1"/>
  <c r="U6" i="2"/>
  <c r="U24" i="2" s="1"/>
  <c r="U63" i="2" s="1"/>
  <c r="U147" i="2" s="1"/>
  <c r="S6" i="2"/>
  <c r="S24" i="2" s="1"/>
  <c r="S63" i="2" s="1"/>
  <c r="S147" i="2" s="1"/>
  <c r="R6" i="2"/>
  <c r="R24" i="2" s="1"/>
  <c r="R63" i="2" s="1"/>
  <c r="R147" i="2" s="1"/>
  <c r="Q6" i="2"/>
  <c r="Q24" i="2" s="1"/>
  <c r="Q63" i="2" s="1"/>
  <c r="Q147" i="2" s="1"/>
  <c r="O6" i="2"/>
  <c r="O24" i="2" s="1"/>
  <c r="O63" i="2" s="1"/>
  <c r="O147" i="2" s="1"/>
  <c r="N6" i="2"/>
  <c r="M6" i="2"/>
  <c r="K6" i="2"/>
  <c r="K24" i="2" s="1"/>
  <c r="K63" i="2" s="1"/>
  <c r="K147" i="2" s="1"/>
  <c r="J6" i="2"/>
  <c r="J24" i="2" s="1"/>
  <c r="I6" i="2"/>
  <c r="I24" i="2" s="1"/>
  <c r="Y67" i="14"/>
  <c r="U67" i="14"/>
  <c r="Q67" i="14"/>
  <c r="M67" i="14"/>
  <c r="I67" i="14"/>
  <c r="AD141" i="14"/>
  <c r="AC135" i="14"/>
  <c r="AE128" i="14"/>
  <c r="AD118" i="14"/>
  <c r="AE104" i="14"/>
  <c r="AD93" i="14"/>
  <c r="AC88" i="14"/>
  <c r="AE79" i="14"/>
  <c r="AD74" i="14"/>
  <c r="AC57" i="14"/>
  <c r="AE52" i="14"/>
  <c r="AE44" i="14"/>
  <c r="AD43" i="14"/>
  <c r="AC42" i="14"/>
  <c r="AE40" i="14"/>
  <c r="AD39" i="14"/>
  <c r="AC38" i="14"/>
  <c r="AE36" i="14"/>
  <c r="AD35" i="14"/>
  <c r="AC34" i="14"/>
  <c r="AE32" i="14"/>
  <c r="AE21" i="14"/>
  <c r="AD20" i="14"/>
  <c r="AC19" i="14"/>
  <c r="AD16" i="14"/>
  <c r="AC15" i="14"/>
  <c r="AE13" i="14"/>
  <c r="AD12" i="14"/>
  <c r="AC11" i="14"/>
  <c r="AE9" i="14"/>
  <c r="AD8" i="14"/>
  <c r="AC7" i="14"/>
  <c r="AA139" i="14"/>
  <c r="AA116" i="14"/>
  <c r="Z108" i="14"/>
  <c r="Y103" i="14"/>
  <c r="AA91" i="14"/>
  <c r="Z86" i="14"/>
  <c r="Y78" i="14"/>
  <c r="Z55" i="14"/>
  <c r="AA52" i="14"/>
  <c r="Y50" i="14"/>
  <c r="Z47" i="14"/>
  <c r="AA40" i="14"/>
  <c r="Z39" i="14"/>
  <c r="Y38" i="14"/>
  <c r="AA36" i="14"/>
  <c r="Z35" i="14"/>
  <c r="Y34" i="14"/>
  <c r="AA32" i="14"/>
  <c r="Y30" i="14"/>
  <c r="AA28" i="14"/>
  <c r="AA21" i="14"/>
  <c r="Z20" i="14"/>
  <c r="Y19" i="14"/>
  <c r="AA13" i="14"/>
  <c r="Z12" i="14"/>
  <c r="Y11" i="14"/>
  <c r="AA9" i="14"/>
  <c r="Z8" i="14"/>
  <c r="Y7" i="14"/>
  <c r="V141" i="14"/>
  <c r="V140" i="14"/>
  <c r="W136" i="14"/>
  <c r="V135" i="14"/>
  <c r="U134" i="14"/>
  <c r="V130" i="14"/>
  <c r="V117" i="14"/>
  <c r="W114" i="14"/>
  <c r="U109" i="14"/>
  <c r="W108" i="14"/>
  <c r="V107" i="14"/>
  <c r="V106" i="14"/>
  <c r="U106" i="14"/>
  <c r="W104" i="14"/>
  <c r="V103" i="14"/>
  <c r="U102" i="14"/>
  <c r="W93" i="14"/>
  <c r="V92" i="14"/>
  <c r="U91" i="14"/>
  <c r="W89" i="14"/>
  <c r="V88" i="14"/>
  <c r="U87" i="14"/>
  <c r="W85" i="14"/>
  <c r="W78" i="14"/>
  <c r="U76" i="14"/>
  <c r="W58" i="14"/>
  <c r="V57" i="14"/>
  <c r="U57" i="14"/>
  <c r="U56" i="14"/>
  <c r="W54" i="14"/>
  <c r="V54" i="14"/>
  <c r="V53" i="14"/>
  <c r="U52" i="14"/>
  <c r="W50" i="14"/>
  <c r="V50" i="14"/>
  <c r="U49" i="14"/>
  <c r="U48" i="14"/>
  <c r="W47" i="14"/>
  <c r="V46" i="14"/>
  <c r="U44" i="14"/>
  <c r="W43" i="14"/>
  <c r="W42" i="14"/>
  <c r="U40" i="14"/>
  <c r="W39" i="14"/>
  <c r="V38" i="14"/>
  <c r="V37" i="14"/>
  <c r="U37" i="14"/>
  <c r="W35" i="14"/>
  <c r="W34" i="14"/>
  <c r="V34" i="14"/>
  <c r="U33" i="14"/>
  <c r="U32" i="14"/>
  <c r="W30" i="14"/>
  <c r="V29" i="14"/>
  <c r="U28" i="14"/>
  <c r="V22" i="14"/>
  <c r="U21" i="14"/>
  <c r="W19" i="14"/>
  <c r="V18" i="14"/>
  <c r="W16" i="14"/>
  <c r="W15" i="14"/>
  <c r="V15" i="14"/>
  <c r="U13" i="14"/>
  <c r="W11" i="14"/>
  <c r="V10" i="14"/>
  <c r="U9" i="14"/>
  <c r="W7" i="14"/>
  <c r="R141" i="14"/>
  <c r="S137" i="14"/>
  <c r="Q135" i="14"/>
  <c r="S128" i="14"/>
  <c r="R118" i="14"/>
  <c r="S115" i="14"/>
  <c r="R93" i="14"/>
  <c r="S90" i="14"/>
  <c r="S88" i="14"/>
  <c r="R87" i="14"/>
  <c r="Q86" i="14"/>
  <c r="R80" i="14"/>
  <c r="Q79" i="14"/>
  <c r="S77" i="14"/>
  <c r="R76" i="14"/>
  <c r="Q75" i="14"/>
  <c r="Q59" i="14"/>
  <c r="S57" i="14"/>
  <c r="R56" i="14"/>
  <c r="Q55" i="14"/>
  <c r="S53" i="14"/>
  <c r="R52" i="14"/>
  <c r="S49" i="14"/>
  <c r="R48" i="14"/>
  <c r="Q47" i="14"/>
  <c r="R40" i="14"/>
  <c r="Q39" i="14"/>
  <c r="S37" i="14"/>
  <c r="R36" i="14"/>
  <c r="Q35" i="14"/>
  <c r="S33" i="14"/>
  <c r="R32" i="14"/>
  <c r="S29" i="14"/>
  <c r="R28" i="14"/>
  <c r="Q16" i="14"/>
  <c r="R13" i="14"/>
  <c r="Q12" i="14"/>
  <c r="S10" i="14"/>
  <c r="R9" i="14"/>
  <c r="Q8" i="14"/>
  <c r="AC1" i="14"/>
  <c r="AC67" i="14" s="1"/>
  <c r="Y1" i="14"/>
  <c r="U1" i="14"/>
  <c r="Q1" i="14"/>
  <c r="M1" i="14"/>
  <c r="I1" i="14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P25" i="13"/>
  <c r="O25" i="13"/>
  <c r="M4" i="13"/>
  <c r="AB4" i="13" s="1"/>
  <c r="C4" i="13"/>
  <c r="M3" i="13"/>
  <c r="C3" i="13"/>
  <c r="C2" i="13"/>
  <c r="AI2" i="13" s="1"/>
  <c r="G141" i="12"/>
  <c r="F141" i="12"/>
  <c r="E141" i="12"/>
  <c r="G140" i="12"/>
  <c r="G139" i="12" s="1"/>
  <c r="F140" i="12"/>
  <c r="E140" i="12"/>
  <c r="E139" i="12"/>
  <c r="G137" i="12"/>
  <c r="F137" i="12"/>
  <c r="E137" i="12"/>
  <c r="G136" i="12"/>
  <c r="F136" i="12"/>
  <c r="E136" i="12"/>
  <c r="G135" i="12"/>
  <c r="F135" i="12"/>
  <c r="E135" i="12"/>
  <c r="G134" i="12"/>
  <c r="F134" i="12"/>
  <c r="E134" i="12"/>
  <c r="H41" i="11" s="1"/>
  <c r="G133" i="12"/>
  <c r="F133" i="12"/>
  <c r="E133" i="12"/>
  <c r="G130" i="12"/>
  <c r="F130" i="12"/>
  <c r="E130" i="12"/>
  <c r="G129" i="12"/>
  <c r="F129" i="12"/>
  <c r="E129" i="12"/>
  <c r="G128" i="12"/>
  <c r="F128" i="12"/>
  <c r="E128" i="12"/>
  <c r="G119" i="12"/>
  <c r="F119" i="12"/>
  <c r="E119" i="12"/>
  <c r="H26" i="11" s="1"/>
  <c r="AC44" i="11" s="1"/>
  <c r="G118" i="12"/>
  <c r="F118" i="12"/>
  <c r="E118" i="12"/>
  <c r="G117" i="12"/>
  <c r="J24" i="11" s="1"/>
  <c r="AF42" i="11" s="1"/>
  <c r="F117" i="12"/>
  <c r="E117" i="12"/>
  <c r="G116" i="12"/>
  <c r="F116" i="12"/>
  <c r="E116" i="12"/>
  <c r="G115" i="12"/>
  <c r="F115" i="12"/>
  <c r="E115" i="12"/>
  <c r="G114" i="12"/>
  <c r="F114" i="12"/>
  <c r="AD114" i="14" s="1"/>
  <c r="E114" i="12"/>
  <c r="G109" i="12"/>
  <c r="F109" i="12"/>
  <c r="AD109" i="14" s="1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F104" i="12"/>
  <c r="I11" i="11" s="1"/>
  <c r="E104" i="12"/>
  <c r="G103" i="12"/>
  <c r="F103" i="12"/>
  <c r="E103" i="12"/>
  <c r="G102" i="12"/>
  <c r="F102" i="12"/>
  <c r="E102" i="12"/>
  <c r="G93" i="12"/>
  <c r="F93" i="12"/>
  <c r="E93" i="12"/>
  <c r="G92" i="12"/>
  <c r="AE92" i="14" s="1"/>
  <c r="F92" i="12"/>
  <c r="E27" i="11" s="1"/>
  <c r="AE24" i="11" s="1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G87" i="12"/>
  <c r="F87" i="12"/>
  <c r="E87" i="12"/>
  <c r="AC87" i="14" s="1"/>
  <c r="G86" i="12"/>
  <c r="F86" i="12"/>
  <c r="E86" i="12"/>
  <c r="G85" i="12"/>
  <c r="F85" i="12"/>
  <c r="AD85" i="14" s="1"/>
  <c r="E85" i="12"/>
  <c r="AC85" i="14" s="1"/>
  <c r="G80" i="12"/>
  <c r="F80" i="12"/>
  <c r="E15" i="11" s="1"/>
  <c r="E80" i="12"/>
  <c r="G79" i="12"/>
  <c r="F79" i="12"/>
  <c r="E79" i="12"/>
  <c r="G78" i="12"/>
  <c r="F78" i="12"/>
  <c r="E78" i="12"/>
  <c r="G77" i="12"/>
  <c r="F12" i="11" s="1"/>
  <c r="AE11" i="11" s="1"/>
  <c r="F77" i="12"/>
  <c r="E77" i="12"/>
  <c r="G76" i="12"/>
  <c r="F76" i="12"/>
  <c r="E76" i="12"/>
  <c r="G75" i="12"/>
  <c r="F75" i="12"/>
  <c r="E75" i="12"/>
  <c r="D10" i="11" s="1"/>
  <c r="AD9" i="11" s="1"/>
  <c r="G74" i="12"/>
  <c r="F74" i="12"/>
  <c r="E74" i="12"/>
  <c r="B67" i="12"/>
  <c r="G59" i="12"/>
  <c r="F59" i="12"/>
  <c r="E59" i="12"/>
  <c r="G58" i="12"/>
  <c r="Q60" i="11" s="1"/>
  <c r="F58" i="12"/>
  <c r="E58" i="12"/>
  <c r="G57" i="12"/>
  <c r="F57" i="12"/>
  <c r="E57" i="12"/>
  <c r="G56" i="12"/>
  <c r="F56" i="12"/>
  <c r="E56" i="12"/>
  <c r="O58" i="11" s="1"/>
  <c r="G55" i="12"/>
  <c r="F55" i="12"/>
  <c r="E55" i="12"/>
  <c r="G54" i="12"/>
  <c r="F54" i="12"/>
  <c r="E54" i="12"/>
  <c r="G53" i="12"/>
  <c r="F53" i="12"/>
  <c r="E53" i="12"/>
  <c r="G52" i="12"/>
  <c r="F52" i="12"/>
  <c r="E52" i="12"/>
  <c r="G50" i="12"/>
  <c r="F50" i="12"/>
  <c r="E50" i="12"/>
  <c r="G49" i="12"/>
  <c r="F49" i="12"/>
  <c r="E49" i="12"/>
  <c r="G48" i="12"/>
  <c r="F48" i="12"/>
  <c r="E48" i="12"/>
  <c r="G47" i="12"/>
  <c r="F47" i="12"/>
  <c r="P49" i="11" s="1"/>
  <c r="E47" i="12"/>
  <c r="G46" i="12"/>
  <c r="F46" i="12"/>
  <c r="E46" i="12"/>
  <c r="G44" i="12"/>
  <c r="F44" i="12"/>
  <c r="E44" i="12"/>
  <c r="G43" i="12"/>
  <c r="F43" i="12"/>
  <c r="E43" i="12"/>
  <c r="G42" i="12"/>
  <c r="F42" i="12"/>
  <c r="E42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AD33" i="14" s="1"/>
  <c r="E33" i="12"/>
  <c r="AC33" i="14" s="1"/>
  <c r="G32" i="12"/>
  <c r="F32" i="12"/>
  <c r="E32" i="12"/>
  <c r="G30" i="12"/>
  <c r="F30" i="12"/>
  <c r="E30" i="12"/>
  <c r="G29" i="12"/>
  <c r="F29" i="12"/>
  <c r="E29" i="12"/>
  <c r="G28" i="12"/>
  <c r="F28" i="12"/>
  <c r="E28" i="12"/>
  <c r="G22" i="12"/>
  <c r="F22" i="12"/>
  <c r="E22" i="12"/>
  <c r="G21" i="12"/>
  <c r="F21" i="12"/>
  <c r="AD21" i="14" s="1"/>
  <c r="E21" i="12"/>
  <c r="G20" i="12"/>
  <c r="F20" i="12"/>
  <c r="E20" i="12"/>
  <c r="AC20" i="14" s="1"/>
  <c r="G19" i="12"/>
  <c r="AE19" i="14" s="1"/>
  <c r="F19" i="12"/>
  <c r="E19" i="12"/>
  <c r="G18" i="12"/>
  <c r="F18" i="12"/>
  <c r="AD18" i="14" s="1"/>
  <c r="E18" i="12"/>
  <c r="G16" i="12"/>
  <c r="AE16" i="14" s="1"/>
  <c r="F16" i="12"/>
  <c r="E16" i="12"/>
  <c r="G15" i="12"/>
  <c r="F15" i="12"/>
  <c r="E15" i="12"/>
  <c r="G13" i="12"/>
  <c r="F13" i="12"/>
  <c r="E13" i="12"/>
  <c r="G12" i="12"/>
  <c r="F12" i="12"/>
  <c r="E12" i="12"/>
  <c r="G11" i="12"/>
  <c r="F11" i="12"/>
  <c r="E11" i="12"/>
  <c r="G10" i="12"/>
  <c r="F10" i="12"/>
  <c r="E10" i="12"/>
  <c r="G9" i="12"/>
  <c r="F9" i="12"/>
  <c r="E9" i="12"/>
  <c r="G8" i="12"/>
  <c r="AE8" i="14" s="1"/>
  <c r="F8" i="12"/>
  <c r="E8" i="12"/>
  <c r="G7" i="12"/>
  <c r="F7" i="12"/>
  <c r="E7" i="12"/>
  <c r="E6" i="12"/>
  <c r="Q62" i="11"/>
  <c r="Q61" i="11" s="1"/>
  <c r="P62" i="11"/>
  <c r="O62" i="11"/>
  <c r="O61" i="11" s="1"/>
  <c r="AC61" i="11"/>
  <c r="P61" i="11"/>
  <c r="P60" i="11"/>
  <c r="O60" i="11"/>
  <c r="Q59" i="11"/>
  <c r="O59" i="11"/>
  <c r="Q58" i="11"/>
  <c r="P58" i="11"/>
  <c r="AM57" i="11"/>
  <c r="AL57" i="11"/>
  <c r="Q57" i="11"/>
  <c r="P57" i="11"/>
  <c r="O57" i="11"/>
  <c r="P56" i="11"/>
  <c r="O56" i="11"/>
  <c r="Q55" i="11"/>
  <c r="O55" i="11"/>
  <c r="AM52" i="11"/>
  <c r="AL52" i="11"/>
  <c r="Q52" i="11"/>
  <c r="P52" i="11"/>
  <c r="Q51" i="11"/>
  <c r="P51" i="11"/>
  <c r="P50" i="11"/>
  <c r="O50" i="11"/>
  <c r="Q49" i="11"/>
  <c r="O49" i="11"/>
  <c r="J48" i="11"/>
  <c r="AF61" i="11" s="1"/>
  <c r="I48" i="11"/>
  <c r="AD61" i="11" s="1"/>
  <c r="H48" i="11"/>
  <c r="I47" i="11"/>
  <c r="H47" i="11"/>
  <c r="Q46" i="11"/>
  <c r="P46" i="11"/>
  <c r="O46" i="11"/>
  <c r="P45" i="11"/>
  <c r="AM33" i="11" s="1"/>
  <c r="O45" i="11"/>
  <c r="J44" i="11"/>
  <c r="AF57" i="11" s="1"/>
  <c r="I44" i="11"/>
  <c r="H44" i="11"/>
  <c r="AC57" i="11" s="1"/>
  <c r="Q43" i="11"/>
  <c r="O43" i="11"/>
  <c r="J43" i="11"/>
  <c r="AF56" i="11" s="1"/>
  <c r="I43" i="11"/>
  <c r="AD56" i="11" s="1"/>
  <c r="H43" i="11"/>
  <c r="Q42" i="11"/>
  <c r="P42" i="11"/>
  <c r="AM31" i="11" s="1"/>
  <c r="J42" i="11"/>
  <c r="H42" i="11"/>
  <c r="Q41" i="11"/>
  <c r="P41" i="11"/>
  <c r="O41" i="11"/>
  <c r="J41" i="11"/>
  <c r="AF54" i="11" s="1"/>
  <c r="I41" i="11"/>
  <c r="Q40" i="11"/>
  <c r="P40" i="11"/>
  <c r="AM29" i="11" s="1"/>
  <c r="O40" i="11"/>
  <c r="J40" i="11"/>
  <c r="I40" i="11"/>
  <c r="H40" i="11"/>
  <c r="W31" i="11" s="1"/>
  <c r="Y31" i="11" s="1"/>
  <c r="Q39" i="11"/>
  <c r="P39" i="11"/>
  <c r="AM28" i="11" s="1"/>
  <c r="O39" i="11"/>
  <c r="AL28" i="11" s="1"/>
  <c r="Q38" i="11"/>
  <c r="P38" i="11"/>
  <c r="AM27" i="11" s="1"/>
  <c r="O38" i="11"/>
  <c r="Q37" i="11"/>
  <c r="P37" i="11"/>
  <c r="O37" i="11"/>
  <c r="AL26" i="11" s="1"/>
  <c r="I37" i="11"/>
  <c r="H37" i="11"/>
  <c r="P36" i="11"/>
  <c r="AM25" i="11" s="1"/>
  <c r="O36" i="11"/>
  <c r="J36" i="11"/>
  <c r="H36" i="11"/>
  <c r="W35" i="11"/>
  <c r="Y35" i="11" s="1"/>
  <c r="Q35" i="11"/>
  <c r="O35" i="11"/>
  <c r="J35" i="11"/>
  <c r="AF48" i="11" s="1"/>
  <c r="I35" i="11"/>
  <c r="AM34" i="11"/>
  <c r="AL34" i="11"/>
  <c r="W34" i="11"/>
  <c r="Y34" i="11" s="1"/>
  <c r="AL33" i="11"/>
  <c r="Q33" i="11"/>
  <c r="P33" i="11"/>
  <c r="AL32" i="11"/>
  <c r="Q32" i="11"/>
  <c r="P32" i="11"/>
  <c r="AM22" i="11" s="1"/>
  <c r="O32" i="11"/>
  <c r="AL22" i="11" s="1"/>
  <c r="Q31" i="11"/>
  <c r="Q30" i="11" s="1"/>
  <c r="P31" i="11"/>
  <c r="P30" i="11" s="1"/>
  <c r="O31" i="11"/>
  <c r="AM30" i="11"/>
  <c r="AL30" i="11"/>
  <c r="AL29" i="11"/>
  <c r="U28" i="11"/>
  <c r="Y28" i="11" s="1"/>
  <c r="E28" i="11"/>
  <c r="D28" i="11"/>
  <c r="AD25" i="11" s="1"/>
  <c r="AL27" i="11"/>
  <c r="F27" i="11"/>
  <c r="D27" i="11"/>
  <c r="AM26" i="11"/>
  <c r="J26" i="11"/>
  <c r="AF44" i="11" s="1"/>
  <c r="I26" i="11"/>
  <c r="F26" i="11"/>
  <c r="E26" i="11"/>
  <c r="AL25" i="11"/>
  <c r="AC25" i="11"/>
  <c r="Q25" i="11"/>
  <c r="P25" i="11"/>
  <c r="O25" i="11"/>
  <c r="J25" i="11"/>
  <c r="AF43" i="11" s="1"/>
  <c r="I25" i="11"/>
  <c r="H25" i="11"/>
  <c r="F25" i="11"/>
  <c r="E25" i="11"/>
  <c r="AE22" i="11" s="1"/>
  <c r="D25" i="11"/>
  <c r="AL24" i="11"/>
  <c r="Q24" i="11"/>
  <c r="P24" i="11"/>
  <c r="O24" i="11"/>
  <c r="I24" i="11"/>
  <c r="AD42" i="11" s="1"/>
  <c r="H24" i="11"/>
  <c r="E24" i="11"/>
  <c r="D24" i="11"/>
  <c r="AM23" i="11"/>
  <c r="Q23" i="11"/>
  <c r="O23" i="11"/>
  <c r="J23" i="11"/>
  <c r="H23" i="11"/>
  <c r="F23" i="11"/>
  <c r="E23" i="11"/>
  <c r="AE20" i="11" s="1"/>
  <c r="D23" i="11"/>
  <c r="Q22" i="11"/>
  <c r="P22" i="11"/>
  <c r="J22" i="11"/>
  <c r="I22" i="11"/>
  <c r="F22" i="11"/>
  <c r="E22" i="11"/>
  <c r="D22" i="11"/>
  <c r="AC19" i="11" s="1"/>
  <c r="AM21" i="11"/>
  <c r="AL21" i="11"/>
  <c r="AD21" i="11"/>
  <c r="Y21" i="11"/>
  <c r="X21" i="11"/>
  <c r="Q21" i="11"/>
  <c r="P21" i="11"/>
  <c r="O21" i="11"/>
  <c r="J21" i="11"/>
  <c r="I21" i="11"/>
  <c r="H21" i="11"/>
  <c r="F21" i="11"/>
  <c r="AE18" i="11" s="1"/>
  <c r="E21" i="11"/>
  <c r="D21" i="11"/>
  <c r="F20" i="11"/>
  <c r="E20" i="11"/>
  <c r="AD17" i="11" s="1"/>
  <c r="D20" i="11"/>
  <c r="AE19" i="11"/>
  <c r="AD18" i="11"/>
  <c r="AC18" i="11"/>
  <c r="P18" i="11"/>
  <c r="O18" i="11"/>
  <c r="AM17" i="11"/>
  <c r="AL17" i="11"/>
  <c r="V17" i="11"/>
  <c r="Y17" i="11" s="1"/>
  <c r="V16" i="11"/>
  <c r="Y16" i="11" s="1"/>
  <c r="I16" i="11"/>
  <c r="H16" i="11"/>
  <c r="AC36" i="11" s="1"/>
  <c r="Q15" i="11"/>
  <c r="P15" i="11"/>
  <c r="AM16" i="11" s="1"/>
  <c r="O15" i="11"/>
  <c r="AL16" i="11" s="1"/>
  <c r="J15" i="11"/>
  <c r="H15" i="11"/>
  <c r="F15" i="11"/>
  <c r="D15" i="11"/>
  <c r="V14" i="11"/>
  <c r="Y14" i="11" s="1"/>
  <c r="Q14" i="11"/>
  <c r="P14" i="11"/>
  <c r="AM15" i="11" s="1"/>
  <c r="J14" i="11"/>
  <c r="I14" i="11"/>
  <c r="F14" i="11"/>
  <c r="E14" i="11"/>
  <c r="D14" i="11"/>
  <c r="AD13" i="11" s="1"/>
  <c r="AF13" i="11"/>
  <c r="W13" i="11"/>
  <c r="W32" i="11" s="1"/>
  <c r="Q13" i="11"/>
  <c r="P13" i="11"/>
  <c r="AM14" i="11" s="1"/>
  <c r="O13" i="11"/>
  <c r="AL14" i="11" s="1"/>
  <c r="J13" i="11"/>
  <c r="AF33" i="11" s="1"/>
  <c r="I13" i="11"/>
  <c r="H13" i="11"/>
  <c r="F13" i="11"/>
  <c r="E13" i="11"/>
  <c r="AC12" i="11" s="1"/>
  <c r="D13" i="11"/>
  <c r="P12" i="11"/>
  <c r="AM13" i="11" s="1"/>
  <c r="O12" i="11"/>
  <c r="AL13" i="11" s="1"/>
  <c r="J12" i="11"/>
  <c r="AF32" i="11" s="1"/>
  <c r="I12" i="11"/>
  <c r="H12" i="11"/>
  <c r="E12" i="11"/>
  <c r="AC11" i="11" s="1"/>
  <c r="D12" i="11"/>
  <c r="Q11" i="11"/>
  <c r="P11" i="11"/>
  <c r="AM12" i="11" s="1"/>
  <c r="O11" i="11"/>
  <c r="AL12" i="11" s="1"/>
  <c r="J11" i="11"/>
  <c r="H11" i="11"/>
  <c r="F11" i="11"/>
  <c r="D11" i="11"/>
  <c r="U10" i="11"/>
  <c r="Y10" i="11" s="1"/>
  <c r="Q10" i="11"/>
  <c r="P10" i="11"/>
  <c r="AM11" i="11" s="1"/>
  <c r="J10" i="11"/>
  <c r="I10" i="11"/>
  <c r="H10" i="11"/>
  <c r="F10" i="11"/>
  <c r="AE9" i="11" s="1"/>
  <c r="E10" i="11"/>
  <c r="AF9" i="11"/>
  <c r="Q9" i="11"/>
  <c r="P9" i="11"/>
  <c r="P8" i="11" s="1"/>
  <c r="O9" i="11"/>
  <c r="AL10" i="11" s="1"/>
  <c r="J9" i="11"/>
  <c r="AF29" i="11" s="1"/>
  <c r="I9" i="11"/>
  <c r="H9" i="11"/>
  <c r="AC29" i="11" s="1"/>
  <c r="F9" i="11"/>
  <c r="AM65" i="11" s="1"/>
  <c r="E9" i="11"/>
  <c r="D9" i="11"/>
  <c r="AL66" i="11" s="1"/>
  <c r="AE8" i="11"/>
  <c r="AD8" i="11"/>
  <c r="U8" i="11"/>
  <c r="Y8" i="11" s="1"/>
  <c r="AB4" i="11"/>
  <c r="T4" i="11"/>
  <c r="AI4" i="11" s="1"/>
  <c r="M4" i="11"/>
  <c r="C4" i="11"/>
  <c r="M3" i="11"/>
  <c r="C3" i="11"/>
  <c r="C2" i="11"/>
  <c r="G141" i="10"/>
  <c r="F141" i="10"/>
  <c r="E141" i="10"/>
  <c r="G140" i="10"/>
  <c r="F140" i="10"/>
  <c r="E140" i="10"/>
  <c r="E139" i="10" s="1"/>
  <c r="G139" i="10"/>
  <c r="G137" i="10"/>
  <c r="F137" i="10"/>
  <c r="E137" i="10"/>
  <c r="G136" i="10"/>
  <c r="F136" i="10"/>
  <c r="E136" i="10"/>
  <c r="G135" i="10"/>
  <c r="F135" i="10"/>
  <c r="E135" i="10"/>
  <c r="G134" i="10"/>
  <c r="AA134" i="14" s="1"/>
  <c r="F134" i="10"/>
  <c r="E134" i="10"/>
  <c r="G133" i="10"/>
  <c r="F133" i="10"/>
  <c r="E133" i="10"/>
  <c r="G130" i="10"/>
  <c r="F130" i="10"/>
  <c r="E130" i="10"/>
  <c r="G129" i="10"/>
  <c r="F129" i="10"/>
  <c r="E129" i="10"/>
  <c r="G128" i="10"/>
  <c r="F128" i="10"/>
  <c r="E128" i="10"/>
  <c r="G127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J21" i="9" s="1"/>
  <c r="J28" i="9" s="1"/>
  <c r="F114" i="10"/>
  <c r="E114" i="10"/>
  <c r="G109" i="10"/>
  <c r="F109" i="10"/>
  <c r="Z109" i="14" s="1"/>
  <c r="E109" i="10"/>
  <c r="G108" i="10"/>
  <c r="F108" i="10"/>
  <c r="E108" i="10"/>
  <c r="G107" i="10"/>
  <c r="F107" i="10"/>
  <c r="E107" i="10"/>
  <c r="G106" i="10"/>
  <c r="F106" i="10"/>
  <c r="E106" i="10"/>
  <c r="Y106" i="14" s="1"/>
  <c r="G105" i="10"/>
  <c r="F105" i="10"/>
  <c r="I12" i="9" s="1"/>
  <c r="E105" i="10"/>
  <c r="G104" i="10"/>
  <c r="F104" i="10"/>
  <c r="E104" i="10"/>
  <c r="G103" i="10"/>
  <c r="F103" i="10"/>
  <c r="E103" i="10"/>
  <c r="G102" i="10"/>
  <c r="J9" i="9" s="1"/>
  <c r="AF29" i="9" s="1"/>
  <c r="F102" i="10"/>
  <c r="E102" i="10"/>
  <c r="G93" i="10"/>
  <c r="F93" i="10"/>
  <c r="E28" i="9" s="1"/>
  <c r="E93" i="10"/>
  <c r="G92" i="10"/>
  <c r="F92" i="10"/>
  <c r="E92" i="10"/>
  <c r="D27" i="9" s="1"/>
  <c r="AD24" i="9" s="1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20" i="9" s="1"/>
  <c r="E85" i="10"/>
  <c r="G80" i="10"/>
  <c r="F80" i="10"/>
  <c r="E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Y76" i="14" s="1"/>
  <c r="G75" i="10"/>
  <c r="F75" i="10"/>
  <c r="E75" i="10"/>
  <c r="G74" i="10"/>
  <c r="F74" i="10"/>
  <c r="E74" i="10"/>
  <c r="Y74" i="14" s="1"/>
  <c r="B67" i="10"/>
  <c r="G59" i="10"/>
  <c r="G58" i="10" s="1"/>
  <c r="F59" i="10"/>
  <c r="E59" i="10"/>
  <c r="F58" i="10"/>
  <c r="E58" i="10"/>
  <c r="G57" i="10"/>
  <c r="F57" i="10"/>
  <c r="Z57" i="14" s="1"/>
  <c r="E57" i="10"/>
  <c r="G56" i="10"/>
  <c r="F56" i="10"/>
  <c r="E56" i="10"/>
  <c r="G55" i="10"/>
  <c r="Q57" i="9" s="1"/>
  <c r="F55" i="10"/>
  <c r="E55" i="10"/>
  <c r="G54" i="10"/>
  <c r="F54" i="10"/>
  <c r="Z54" i="14" s="1"/>
  <c r="E54" i="10"/>
  <c r="G53" i="10"/>
  <c r="F53" i="10"/>
  <c r="E53" i="10"/>
  <c r="G52" i="10"/>
  <c r="F52" i="10"/>
  <c r="E52" i="10"/>
  <c r="G50" i="10"/>
  <c r="F50" i="10"/>
  <c r="E50" i="10"/>
  <c r="G49" i="10"/>
  <c r="F49" i="10"/>
  <c r="E49" i="10"/>
  <c r="G48" i="10"/>
  <c r="F48" i="10"/>
  <c r="Z48" i="14" s="1"/>
  <c r="E48" i="10"/>
  <c r="G47" i="10"/>
  <c r="F47" i="10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G42" i="10"/>
  <c r="F42" i="10"/>
  <c r="E42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Y33" i="14" s="1"/>
  <c r="G32" i="10"/>
  <c r="F32" i="10"/>
  <c r="E32" i="10"/>
  <c r="G30" i="10"/>
  <c r="F30" i="10"/>
  <c r="E30" i="10"/>
  <c r="G29" i="10"/>
  <c r="F29" i="10"/>
  <c r="Z29" i="14" s="1"/>
  <c r="E29" i="10"/>
  <c r="G28" i="10"/>
  <c r="F28" i="10"/>
  <c r="E28" i="10"/>
  <c r="Y28" i="14" s="1"/>
  <c r="G22" i="10"/>
  <c r="F22" i="10"/>
  <c r="E22" i="10"/>
  <c r="G21" i="10"/>
  <c r="F21" i="10"/>
  <c r="E21" i="10"/>
  <c r="G20" i="10"/>
  <c r="F20" i="10"/>
  <c r="E20" i="10"/>
  <c r="G19" i="10"/>
  <c r="F19" i="10"/>
  <c r="E19" i="10"/>
  <c r="G18" i="10"/>
  <c r="F18" i="10"/>
  <c r="Z18" i="14" s="1"/>
  <c r="E18" i="10"/>
  <c r="G16" i="10"/>
  <c r="F16" i="10"/>
  <c r="E16" i="10"/>
  <c r="G15" i="10"/>
  <c r="F15" i="10"/>
  <c r="E15" i="10"/>
  <c r="G13" i="10"/>
  <c r="F13" i="10"/>
  <c r="Z13" i="14" s="1"/>
  <c r="E13" i="10"/>
  <c r="G12" i="10"/>
  <c r="F12" i="10"/>
  <c r="E12" i="10"/>
  <c r="G11" i="10"/>
  <c r="F11" i="10"/>
  <c r="E11" i="10"/>
  <c r="G10" i="10"/>
  <c r="F10" i="10"/>
  <c r="Z10" i="14" s="1"/>
  <c r="E10" i="10"/>
  <c r="G9" i="10"/>
  <c r="F9" i="10"/>
  <c r="E9" i="10"/>
  <c r="G8" i="10"/>
  <c r="F8" i="10"/>
  <c r="E8" i="10"/>
  <c r="G7" i="10"/>
  <c r="F7" i="10"/>
  <c r="E7" i="10"/>
  <c r="E6" i="10"/>
  <c r="Q62" i="9"/>
  <c r="Q61" i="9" s="1"/>
  <c r="P62" i="9"/>
  <c r="O62" i="9"/>
  <c r="O61" i="9" s="1"/>
  <c r="P61" i="9"/>
  <c r="P60" i="9"/>
  <c r="O60" i="9"/>
  <c r="Q59" i="9"/>
  <c r="P59" i="9"/>
  <c r="O59" i="9"/>
  <c r="Q58" i="9"/>
  <c r="P58" i="9"/>
  <c r="O58" i="9"/>
  <c r="AM57" i="9"/>
  <c r="AL57" i="9"/>
  <c r="P57" i="9"/>
  <c r="O57" i="9"/>
  <c r="Q56" i="9"/>
  <c r="O56" i="9"/>
  <c r="Q55" i="9"/>
  <c r="P55" i="9"/>
  <c r="AM52" i="9"/>
  <c r="AL52" i="9"/>
  <c r="Q52" i="9"/>
  <c r="P52" i="9"/>
  <c r="O52" i="9"/>
  <c r="P51" i="9"/>
  <c r="O51" i="9"/>
  <c r="Q50" i="9"/>
  <c r="O50" i="9"/>
  <c r="Q49" i="9"/>
  <c r="P49" i="9"/>
  <c r="J48" i="9"/>
  <c r="I48" i="9"/>
  <c r="I46" i="9" s="1"/>
  <c r="H48" i="9"/>
  <c r="J47" i="9"/>
  <c r="I47" i="9"/>
  <c r="AD60" i="9" s="1"/>
  <c r="H47" i="9"/>
  <c r="P46" i="9"/>
  <c r="O46" i="9"/>
  <c r="J46" i="9"/>
  <c r="Q45" i="9"/>
  <c r="O45" i="9"/>
  <c r="J44" i="9"/>
  <c r="H44" i="9"/>
  <c r="Q43" i="9"/>
  <c r="P43" i="9"/>
  <c r="J43" i="9"/>
  <c r="AF56" i="9" s="1"/>
  <c r="I43" i="9"/>
  <c r="Q42" i="9"/>
  <c r="P42" i="9"/>
  <c r="AM31" i="9" s="1"/>
  <c r="O42" i="9"/>
  <c r="J42" i="9"/>
  <c r="AF55" i="9" s="1"/>
  <c r="I42" i="9"/>
  <c r="H42" i="9"/>
  <c r="AC55" i="9" s="1"/>
  <c r="P41" i="9"/>
  <c r="O41" i="9"/>
  <c r="AL30" i="9" s="1"/>
  <c r="I41" i="9"/>
  <c r="H41" i="9"/>
  <c r="Q40" i="9"/>
  <c r="O40" i="9"/>
  <c r="J40" i="9"/>
  <c r="I40" i="9"/>
  <c r="H40" i="9"/>
  <c r="Q39" i="9"/>
  <c r="P39" i="9"/>
  <c r="AM28" i="9" s="1"/>
  <c r="X38" i="9"/>
  <c r="Y38" i="9" s="1"/>
  <c r="Q38" i="9"/>
  <c r="P38" i="9"/>
  <c r="O38" i="9"/>
  <c r="P37" i="9"/>
  <c r="O37" i="9"/>
  <c r="J37" i="9"/>
  <c r="H37" i="9"/>
  <c r="Q36" i="9"/>
  <c r="O36" i="9"/>
  <c r="J36" i="9"/>
  <c r="I36" i="9"/>
  <c r="U9" i="9" s="1"/>
  <c r="Y9" i="9" s="1"/>
  <c r="Q35" i="9"/>
  <c r="P35" i="9"/>
  <c r="J35" i="9"/>
  <c r="AF48" i="9" s="1"/>
  <c r="I35" i="9"/>
  <c r="H35" i="9"/>
  <c r="AC48" i="9" s="1"/>
  <c r="AM34" i="9"/>
  <c r="AL34" i="9"/>
  <c r="W33" i="9"/>
  <c r="Y33" i="9" s="1"/>
  <c r="Q33" i="9"/>
  <c r="P33" i="9"/>
  <c r="O33" i="9"/>
  <c r="AM32" i="9"/>
  <c r="V32" i="9"/>
  <c r="P32" i="9"/>
  <c r="O32" i="9"/>
  <c r="AL31" i="9"/>
  <c r="W31" i="9"/>
  <c r="Y31" i="9" s="1"/>
  <c r="Q31" i="9"/>
  <c r="O31" i="9"/>
  <c r="AM30" i="9"/>
  <c r="V30" i="9"/>
  <c r="O30" i="9"/>
  <c r="AL29" i="9"/>
  <c r="F28" i="9"/>
  <c r="D28" i="9"/>
  <c r="AM27" i="9"/>
  <c r="AL27" i="9"/>
  <c r="F27" i="9"/>
  <c r="E27" i="9"/>
  <c r="AM26" i="9"/>
  <c r="AL26" i="9"/>
  <c r="U26" i="9"/>
  <c r="J26" i="9"/>
  <c r="I26" i="9"/>
  <c r="AE44" i="9" s="1"/>
  <c r="H26" i="9"/>
  <c r="F26" i="9"/>
  <c r="AE23" i="9" s="1"/>
  <c r="E26" i="9"/>
  <c r="D26" i="9"/>
  <c r="AD23" i="9" s="1"/>
  <c r="AL25" i="9"/>
  <c r="Q25" i="9"/>
  <c r="P25" i="9"/>
  <c r="O25" i="9"/>
  <c r="J25" i="9"/>
  <c r="AF43" i="9" s="1"/>
  <c r="I25" i="9"/>
  <c r="H25" i="9"/>
  <c r="AC43" i="9" s="1"/>
  <c r="E25" i="9"/>
  <c r="AC22" i="9" s="1"/>
  <c r="D25" i="9"/>
  <c r="AM24" i="9"/>
  <c r="AF24" i="9"/>
  <c r="AE24" i="9"/>
  <c r="Q24" i="9"/>
  <c r="O24" i="9"/>
  <c r="J24" i="9"/>
  <c r="H24" i="9"/>
  <c r="F24" i="9"/>
  <c r="D24" i="9"/>
  <c r="AM23" i="9"/>
  <c r="AL23" i="9"/>
  <c r="Q23" i="9"/>
  <c r="P23" i="9"/>
  <c r="J23" i="9"/>
  <c r="I23" i="9"/>
  <c r="AE41" i="9" s="1"/>
  <c r="F23" i="9"/>
  <c r="E23" i="9"/>
  <c r="D23" i="9"/>
  <c r="AD20" i="9" s="1"/>
  <c r="AL22" i="9"/>
  <c r="Q22" i="9"/>
  <c r="P22" i="9"/>
  <c r="O22" i="9"/>
  <c r="J22" i="9"/>
  <c r="AF40" i="9" s="1"/>
  <c r="I22" i="9"/>
  <c r="H22" i="9"/>
  <c r="F22" i="9"/>
  <c r="E22" i="9"/>
  <c r="AF19" i="9" s="1"/>
  <c r="D22" i="9"/>
  <c r="AL21" i="9"/>
  <c r="Q21" i="9"/>
  <c r="Q20" i="9" s="1"/>
  <c r="P21" i="9"/>
  <c r="O21" i="9"/>
  <c r="I21" i="9"/>
  <c r="H21" i="9"/>
  <c r="E21" i="9"/>
  <c r="D21" i="9"/>
  <c r="AD18" i="9" s="1"/>
  <c r="AF20" i="9"/>
  <c r="AE20" i="9"/>
  <c r="X20" i="9"/>
  <c r="F20" i="9"/>
  <c r="D20" i="9"/>
  <c r="Q18" i="9"/>
  <c r="O18" i="9"/>
  <c r="AL17" i="9" s="1"/>
  <c r="V16" i="9"/>
  <c r="Y16" i="9" s="1"/>
  <c r="J16" i="9"/>
  <c r="I16" i="9"/>
  <c r="AE36" i="9" s="1"/>
  <c r="H16" i="9"/>
  <c r="V15" i="9"/>
  <c r="Y15" i="9" s="1"/>
  <c r="Q15" i="9"/>
  <c r="P15" i="9"/>
  <c r="AM16" i="9" s="1"/>
  <c r="J15" i="9"/>
  <c r="I15" i="9"/>
  <c r="F15" i="9"/>
  <c r="E15" i="9"/>
  <c r="D15" i="9"/>
  <c r="AM14" i="9"/>
  <c r="AF14" i="9"/>
  <c r="AE14" i="9"/>
  <c r="AD14" i="9"/>
  <c r="V14" i="9"/>
  <c r="Y14" i="9" s="1"/>
  <c r="Q14" i="9"/>
  <c r="P14" i="9"/>
  <c r="AM15" i="9" s="1"/>
  <c r="O14" i="9"/>
  <c r="AL15" i="9" s="1"/>
  <c r="J14" i="9"/>
  <c r="AF34" i="9" s="1"/>
  <c r="I14" i="9"/>
  <c r="H14" i="9"/>
  <c r="F14" i="9"/>
  <c r="AE13" i="9" s="1"/>
  <c r="E14" i="9"/>
  <c r="AC13" i="9" s="1"/>
  <c r="D14" i="9"/>
  <c r="W13" i="9"/>
  <c r="Y13" i="9" s="1"/>
  <c r="P13" i="9"/>
  <c r="O13" i="9"/>
  <c r="AL14" i="9" s="1"/>
  <c r="J13" i="9"/>
  <c r="AF33" i="9" s="1"/>
  <c r="I13" i="9"/>
  <c r="H13" i="9"/>
  <c r="E13" i="9"/>
  <c r="AD12" i="9" s="1"/>
  <c r="D13" i="9"/>
  <c r="Q12" i="9"/>
  <c r="O12" i="9"/>
  <c r="AL13" i="9" s="1"/>
  <c r="J12" i="9"/>
  <c r="H12" i="9"/>
  <c r="F12" i="9"/>
  <c r="D12" i="9"/>
  <c r="Q11" i="9"/>
  <c r="P11" i="9"/>
  <c r="AM12" i="9" s="1"/>
  <c r="J11" i="9"/>
  <c r="I11" i="9"/>
  <c r="F11" i="9"/>
  <c r="E11" i="9"/>
  <c r="D11" i="9"/>
  <c r="AE10" i="9"/>
  <c r="Q10" i="9"/>
  <c r="P10" i="9"/>
  <c r="AM11" i="9" s="1"/>
  <c r="O10" i="9"/>
  <c r="AL11" i="9" s="1"/>
  <c r="J10" i="9"/>
  <c r="AF30" i="9" s="1"/>
  <c r="I10" i="9"/>
  <c r="H10" i="9"/>
  <c r="F10" i="9"/>
  <c r="AE9" i="9" s="1"/>
  <c r="E10" i="9"/>
  <c r="AF9" i="9" s="1"/>
  <c r="D10" i="9"/>
  <c r="Q9" i="9"/>
  <c r="P9" i="9"/>
  <c r="AM10" i="9" s="1"/>
  <c r="O9" i="9"/>
  <c r="AL10" i="9" s="1"/>
  <c r="I9" i="9"/>
  <c r="H9" i="9"/>
  <c r="E9" i="9"/>
  <c r="D9" i="9"/>
  <c r="AL66" i="9" s="1"/>
  <c r="U8" i="9"/>
  <c r="Y8" i="9" s="1"/>
  <c r="T4" i="9"/>
  <c r="AI4" i="9" s="1"/>
  <c r="M4" i="9"/>
  <c r="AB4" i="9" s="1"/>
  <c r="C4" i="9"/>
  <c r="M3" i="9"/>
  <c r="C3" i="9"/>
  <c r="C2" i="9"/>
  <c r="AI2" i="9" s="1"/>
  <c r="G141" i="8"/>
  <c r="F141" i="8"/>
  <c r="E141" i="8"/>
  <c r="G140" i="8"/>
  <c r="G139" i="8" s="1"/>
  <c r="F140" i="8"/>
  <c r="E140" i="8"/>
  <c r="G137" i="8"/>
  <c r="F137" i="8"/>
  <c r="E137" i="8"/>
  <c r="G136" i="8"/>
  <c r="F136" i="8"/>
  <c r="E136" i="8"/>
  <c r="G135" i="8"/>
  <c r="F135" i="8"/>
  <c r="E135" i="8"/>
  <c r="G134" i="8"/>
  <c r="F134" i="8"/>
  <c r="E134" i="8"/>
  <c r="G133" i="8"/>
  <c r="F133" i="8"/>
  <c r="E133" i="8"/>
  <c r="G130" i="8"/>
  <c r="F130" i="8"/>
  <c r="E130" i="8"/>
  <c r="G129" i="8"/>
  <c r="F129" i="8"/>
  <c r="E129" i="8"/>
  <c r="G128" i="8"/>
  <c r="F128" i="8"/>
  <c r="E128" i="8"/>
  <c r="U128" i="14" s="1"/>
  <c r="G119" i="8"/>
  <c r="F119" i="8"/>
  <c r="V119" i="14" s="1"/>
  <c r="E119" i="8"/>
  <c r="G118" i="8"/>
  <c r="F118" i="8"/>
  <c r="E118" i="8"/>
  <c r="G117" i="8"/>
  <c r="W117" i="14" s="1"/>
  <c r="F117" i="8"/>
  <c r="E117" i="8"/>
  <c r="G116" i="8"/>
  <c r="F116" i="8"/>
  <c r="E116" i="8"/>
  <c r="U116" i="14" s="1"/>
  <c r="G115" i="8"/>
  <c r="F115" i="8"/>
  <c r="V115" i="14" s="1"/>
  <c r="E115" i="8"/>
  <c r="U115" i="14" s="1"/>
  <c r="G114" i="8"/>
  <c r="F114" i="8"/>
  <c r="E114" i="8"/>
  <c r="G109" i="8"/>
  <c r="W109" i="14" s="1"/>
  <c r="F109" i="8"/>
  <c r="E109" i="8"/>
  <c r="G108" i="8"/>
  <c r="F108" i="8"/>
  <c r="E108" i="8"/>
  <c r="G107" i="8"/>
  <c r="F107" i="8"/>
  <c r="E107" i="8"/>
  <c r="G106" i="8"/>
  <c r="W106" i="14" s="1"/>
  <c r="F106" i="8"/>
  <c r="E106" i="8"/>
  <c r="G105" i="8"/>
  <c r="W105" i="14" s="1"/>
  <c r="F105" i="8"/>
  <c r="E105" i="8"/>
  <c r="G104" i="8"/>
  <c r="F104" i="8"/>
  <c r="E104" i="8"/>
  <c r="U104" i="14" s="1"/>
  <c r="G103" i="8"/>
  <c r="W103" i="14" s="1"/>
  <c r="F103" i="8"/>
  <c r="E103" i="8"/>
  <c r="U103" i="14" s="1"/>
  <c r="G102" i="8"/>
  <c r="F102" i="8"/>
  <c r="E102" i="8"/>
  <c r="G93" i="8"/>
  <c r="F93" i="8"/>
  <c r="E93" i="8"/>
  <c r="D28" i="7" s="1"/>
  <c r="G92" i="8"/>
  <c r="W92" i="14" s="1"/>
  <c r="F92" i="8"/>
  <c r="E92" i="8"/>
  <c r="G91" i="8"/>
  <c r="F91" i="8"/>
  <c r="E91" i="8"/>
  <c r="G90" i="8"/>
  <c r="F90" i="8"/>
  <c r="E90" i="8"/>
  <c r="U90" i="14" s="1"/>
  <c r="G89" i="8"/>
  <c r="F89" i="8"/>
  <c r="E89" i="8"/>
  <c r="G88" i="8"/>
  <c r="F88" i="8"/>
  <c r="E88" i="8"/>
  <c r="G87" i="8"/>
  <c r="F87" i="8"/>
  <c r="E87" i="8"/>
  <c r="G86" i="8"/>
  <c r="F86" i="8"/>
  <c r="E86" i="8"/>
  <c r="U86" i="14" s="1"/>
  <c r="G85" i="8"/>
  <c r="F85" i="8"/>
  <c r="V85" i="14" s="1"/>
  <c r="E85" i="8"/>
  <c r="G80" i="8"/>
  <c r="F80" i="8"/>
  <c r="E80" i="8"/>
  <c r="G79" i="8"/>
  <c r="F79" i="8"/>
  <c r="V79" i="14" s="1"/>
  <c r="E79" i="8"/>
  <c r="G78" i="8"/>
  <c r="F13" i="7" s="1"/>
  <c r="F78" i="8"/>
  <c r="E78" i="8"/>
  <c r="G77" i="8"/>
  <c r="W77" i="14" s="1"/>
  <c r="F77" i="8"/>
  <c r="E77" i="8"/>
  <c r="G76" i="8"/>
  <c r="F76" i="8"/>
  <c r="E76" i="8"/>
  <c r="G75" i="8"/>
  <c r="F75" i="8"/>
  <c r="V75" i="14" s="1"/>
  <c r="E75" i="8"/>
  <c r="G74" i="8"/>
  <c r="F74" i="8"/>
  <c r="E74" i="8"/>
  <c r="B67" i="8"/>
  <c r="G59" i="8"/>
  <c r="G58" i="8" s="1"/>
  <c r="F59" i="8"/>
  <c r="E59" i="8"/>
  <c r="E58" i="8"/>
  <c r="G57" i="8"/>
  <c r="F57" i="8"/>
  <c r="E57" i="8"/>
  <c r="O59" i="7" s="1"/>
  <c r="G56" i="8"/>
  <c r="F56" i="8"/>
  <c r="V56" i="14" s="1"/>
  <c r="E56" i="8"/>
  <c r="G55" i="8"/>
  <c r="F55" i="8"/>
  <c r="E55" i="8"/>
  <c r="G54" i="8"/>
  <c r="F54" i="8"/>
  <c r="E54" i="8"/>
  <c r="G53" i="8"/>
  <c r="F53" i="8"/>
  <c r="E53" i="8"/>
  <c r="O55" i="7" s="1"/>
  <c r="G52" i="8"/>
  <c r="F52" i="8"/>
  <c r="V52" i="14" s="1"/>
  <c r="E52" i="8"/>
  <c r="G50" i="8"/>
  <c r="Q52" i="7" s="1"/>
  <c r="F50" i="8"/>
  <c r="E50" i="8"/>
  <c r="U50" i="14" s="1"/>
  <c r="G49" i="8"/>
  <c r="F49" i="8"/>
  <c r="E49" i="8"/>
  <c r="G48" i="8"/>
  <c r="W48" i="14" s="1"/>
  <c r="F48" i="8"/>
  <c r="V48" i="14" s="1"/>
  <c r="E48" i="8"/>
  <c r="G47" i="8"/>
  <c r="F47" i="8"/>
  <c r="V47" i="14" s="1"/>
  <c r="E47" i="8"/>
  <c r="G46" i="8"/>
  <c r="F46" i="8"/>
  <c r="E46" i="8"/>
  <c r="U46" i="14" s="1"/>
  <c r="G44" i="8"/>
  <c r="F44" i="8"/>
  <c r="V44" i="14" s="1"/>
  <c r="E44" i="8"/>
  <c r="G43" i="8"/>
  <c r="F43" i="8"/>
  <c r="E43" i="8"/>
  <c r="G42" i="8"/>
  <c r="F42" i="8"/>
  <c r="E42" i="8"/>
  <c r="G40" i="8"/>
  <c r="W40" i="14" s="1"/>
  <c r="F40" i="8"/>
  <c r="V40" i="14" s="1"/>
  <c r="E40" i="8"/>
  <c r="G39" i="8"/>
  <c r="F39" i="8"/>
  <c r="E39" i="8"/>
  <c r="G38" i="8"/>
  <c r="F38" i="8"/>
  <c r="E38" i="8"/>
  <c r="U38" i="14" s="1"/>
  <c r="G37" i="8"/>
  <c r="F37" i="8"/>
  <c r="E37" i="8"/>
  <c r="G36" i="8"/>
  <c r="W36" i="14" s="1"/>
  <c r="F36" i="8"/>
  <c r="E36" i="8"/>
  <c r="G35" i="8"/>
  <c r="F35" i="8"/>
  <c r="V35" i="14" s="1"/>
  <c r="E35" i="8"/>
  <c r="G34" i="8"/>
  <c r="F34" i="8"/>
  <c r="E34" i="8"/>
  <c r="U34" i="14" s="1"/>
  <c r="G33" i="8"/>
  <c r="F33" i="8"/>
  <c r="E33" i="8"/>
  <c r="G32" i="8"/>
  <c r="F32" i="8"/>
  <c r="E32" i="8"/>
  <c r="O35" i="7" s="1"/>
  <c r="G30" i="8"/>
  <c r="F30" i="8"/>
  <c r="E30" i="8"/>
  <c r="G29" i="8"/>
  <c r="W29" i="14" s="1"/>
  <c r="F29" i="8"/>
  <c r="E29" i="8"/>
  <c r="G28" i="8"/>
  <c r="F28" i="8"/>
  <c r="E28" i="8"/>
  <c r="G27" i="8"/>
  <c r="G22" i="8"/>
  <c r="W22" i="14" s="1"/>
  <c r="F22" i="8"/>
  <c r="E22" i="8"/>
  <c r="G21" i="8"/>
  <c r="F21" i="8"/>
  <c r="E21" i="8"/>
  <c r="G20" i="8"/>
  <c r="F20" i="8"/>
  <c r="V20" i="14" s="1"/>
  <c r="E20" i="8"/>
  <c r="U20" i="14" s="1"/>
  <c r="G19" i="8"/>
  <c r="F19" i="8"/>
  <c r="E19" i="8"/>
  <c r="G18" i="8"/>
  <c r="W18" i="14" s="1"/>
  <c r="F18" i="8"/>
  <c r="E18" i="8"/>
  <c r="G16" i="8"/>
  <c r="F16" i="8"/>
  <c r="V16" i="14" s="1"/>
  <c r="E16" i="8"/>
  <c r="O18" i="7" s="1"/>
  <c r="AL17" i="7" s="1"/>
  <c r="G15" i="8"/>
  <c r="F15" i="8"/>
  <c r="E15" i="8"/>
  <c r="U15" i="14" s="1"/>
  <c r="F14" i="8"/>
  <c r="G13" i="8"/>
  <c r="W13" i="14" s="1"/>
  <c r="F13" i="8"/>
  <c r="V13" i="14" s="1"/>
  <c r="E13" i="8"/>
  <c r="G12" i="8"/>
  <c r="F12" i="8"/>
  <c r="E12" i="8"/>
  <c r="G11" i="8"/>
  <c r="F11" i="8"/>
  <c r="E11" i="8"/>
  <c r="U11" i="14" s="1"/>
  <c r="G10" i="8"/>
  <c r="F10" i="8"/>
  <c r="E10" i="8"/>
  <c r="G9" i="8"/>
  <c r="W9" i="14" s="1"/>
  <c r="F9" i="8"/>
  <c r="E9" i="8"/>
  <c r="G8" i="8"/>
  <c r="F8" i="8"/>
  <c r="E8" i="8"/>
  <c r="U8" i="14" s="1"/>
  <c r="G7" i="8"/>
  <c r="F7" i="8"/>
  <c r="V7" i="14" s="1"/>
  <c r="E7" i="8"/>
  <c r="Q62" i="7"/>
  <c r="Q61" i="7" s="1"/>
  <c r="P62" i="7"/>
  <c r="O62" i="7"/>
  <c r="O61" i="7" s="1"/>
  <c r="P61" i="7"/>
  <c r="O60" i="7"/>
  <c r="Q59" i="7"/>
  <c r="P59" i="7"/>
  <c r="P58" i="7"/>
  <c r="O58" i="7"/>
  <c r="AM57" i="7"/>
  <c r="AL57" i="7"/>
  <c r="Q57" i="7"/>
  <c r="O57" i="7"/>
  <c r="Q56" i="7"/>
  <c r="Q55" i="7"/>
  <c r="P55" i="7"/>
  <c r="AM52" i="7"/>
  <c r="AL52" i="7"/>
  <c r="P52" i="7"/>
  <c r="O52" i="7"/>
  <c r="O51" i="7"/>
  <c r="Q50" i="7"/>
  <c r="Q49" i="7"/>
  <c r="P49" i="7"/>
  <c r="J48" i="7"/>
  <c r="I48" i="7"/>
  <c r="H48" i="7"/>
  <c r="J47" i="7"/>
  <c r="J46" i="7" s="1"/>
  <c r="I47" i="7"/>
  <c r="AE60" i="7" s="1"/>
  <c r="Q46" i="7"/>
  <c r="P46" i="7"/>
  <c r="O46" i="7"/>
  <c r="AL34" i="7" s="1"/>
  <c r="I46" i="7"/>
  <c r="Q45" i="7"/>
  <c r="O45" i="7"/>
  <c r="J44" i="7"/>
  <c r="H44" i="7"/>
  <c r="Q43" i="7"/>
  <c r="P43" i="7"/>
  <c r="AM32" i="7" s="1"/>
  <c r="J43" i="7"/>
  <c r="I43" i="7"/>
  <c r="AF56" i="7" s="1"/>
  <c r="H43" i="7"/>
  <c r="Q42" i="7"/>
  <c r="P42" i="7"/>
  <c r="O42" i="7"/>
  <c r="AL31" i="7" s="1"/>
  <c r="J42" i="7"/>
  <c r="I42" i="7"/>
  <c r="Q41" i="7"/>
  <c r="P41" i="7"/>
  <c r="AM30" i="7" s="1"/>
  <c r="O41" i="7"/>
  <c r="I41" i="7"/>
  <c r="H41" i="7"/>
  <c r="V32" i="7" s="1"/>
  <c r="O40" i="7"/>
  <c r="J40" i="7"/>
  <c r="H40" i="7"/>
  <c r="Q39" i="7"/>
  <c r="O39" i="7"/>
  <c r="Q38" i="7"/>
  <c r="P38" i="7"/>
  <c r="AM27" i="7" s="1"/>
  <c r="Q37" i="7"/>
  <c r="P37" i="7"/>
  <c r="O37" i="7"/>
  <c r="J37" i="7"/>
  <c r="P36" i="7"/>
  <c r="AM25" i="7" s="1"/>
  <c r="O36" i="7"/>
  <c r="J36" i="7"/>
  <c r="AF49" i="7" s="1"/>
  <c r="I36" i="7"/>
  <c r="H36" i="7"/>
  <c r="U27" i="7" s="1"/>
  <c r="Y27" i="7" s="1"/>
  <c r="Q35" i="7"/>
  <c r="P35" i="7"/>
  <c r="I35" i="7"/>
  <c r="U8" i="7" s="1"/>
  <c r="Y8" i="7" s="1"/>
  <c r="H35" i="7"/>
  <c r="AC48" i="7" s="1"/>
  <c r="AM34" i="7"/>
  <c r="AL33" i="7"/>
  <c r="Q33" i="7"/>
  <c r="O33" i="7"/>
  <c r="Q32" i="7"/>
  <c r="P32" i="7"/>
  <c r="O32" i="7"/>
  <c r="AM31" i="7"/>
  <c r="Q31" i="7"/>
  <c r="Q30" i="7" s="1"/>
  <c r="P31" i="7"/>
  <c r="O31" i="7"/>
  <c r="AL30" i="7"/>
  <c r="V30" i="7"/>
  <c r="AL29" i="7"/>
  <c r="AL28" i="7"/>
  <c r="F28" i="7"/>
  <c r="E28" i="7"/>
  <c r="AF25" i="7" s="1"/>
  <c r="F27" i="7"/>
  <c r="E27" i="7"/>
  <c r="AM26" i="7"/>
  <c r="AL26" i="7"/>
  <c r="I26" i="7"/>
  <c r="H26" i="7"/>
  <c r="E26" i="7"/>
  <c r="D26" i="7"/>
  <c r="AD23" i="7" s="1"/>
  <c r="AL25" i="7"/>
  <c r="Q25" i="7"/>
  <c r="P25" i="7"/>
  <c r="O25" i="7"/>
  <c r="H25" i="7"/>
  <c r="D25" i="7"/>
  <c r="AM24" i="7"/>
  <c r="Q24" i="7"/>
  <c r="P24" i="7"/>
  <c r="J24" i="7"/>
  <c r="F24" i="7"/>
  <c r="E24" i="7"/>
  <c r="AL23" i="7"/>
  <c r="Q23" i="7"/>
  <c r="P23" i="7"/>
  <c r="O23" i="7"/>
  <c r="J23" i="7"/>
  <c r="I23" i="7"/>
  <c r="H23" i="7"/>
  <c r="F23" i="7"/>
  <c r="AF20" i="7" s="1"/>
  <c r="E23" i="7"/>
  <c r="AM22" i="7"/>
  <c r="AL22" i="7"/>
  <c r="P22" i="7"/>
  <c r="O22" i="7"/>
  <c r="I22" i="7"/>
  <c r="H22" i="7"/>
  <c r="AC40" i="7" s="1"/>
  <c r="E22" i="7"/>
  <c r="D22" i="7"/>
  <c r="AM21" i="7"/>
  <c r="AL21" i="7"/>
  <c r="Q21" i="7"/>
  <c r="O21" i="7"/>
  <c r="H21" i="7"/>
  <c r="F21" i="7"/>
  <c r="D21" i="7"/>
  <c r="F20" i="7"/>
  <c r="E20" i="7"/>
  <c r="AF17" i="7" s="1"/>
  <c r="D20" i="7"/>
  <c r="AC19" i="7"/>
  <c r="Q18" i="7"/>
  <c r="P18" i="7"/>
  <c r="AM17" i="7" s="1"/>
  <c r="AE17" i="7"/>
  <c r="J16" i="7"/>
  <c r="I16" i="7"/>
  <c r="AL15" i="7"/>
  <c r="V15" i="7"/>
  <c r="Y15" i="7" s="1"/>
  <c r="Q15" i="7"/>
  <c r="P15" i="7"/>
  <c r="AM16" i="7" s="1"/>
  <c r="O15" i="7"/>
  <c r="AL16" i="7" s="1"/>
  <c r="J15" i="7"/>
  <c r="I15" i="7"/>
  <c r="F15" i="7"/>
  <c r="E15" i="7"/>
  <c r="AL14" i="7"/>
  <c r="P14" i="7"/>
  <c r="AM15" i="7" s="1"/>
  <c r="O14" i="7"/>
  <c r="I14" i="7"/>
  <c r="H14" i="7"/>
  <c r="E14" i="7"/>
  <c r="D14" i="7"/>
  <c r="AD13" i="7" s="1"/>
  <c r="Q13" i="7"/>
  <c r="P13" i="7"/>
  <c r="AM14" i="7" s="1"/>
  <c r="O13" i="7"/>
  <c r="H13" i="7"/>
  <c r="D13" i="7"/>
  <c r="Q12" i="7"/>
  <c r="P12" i="7"/>
  <c r="AM13" i="7" s="1"/>
  <c r="J12" i="7"/>
  <c r="H12" i="7"/>
  <c r="F12" i="7"/>
  <c r="Q11" i="7"/>
  <c r="P11" i="7"/>
  <c r="AM12" i="7" s="1"/>
  <c r="O11" i="7"/>
  <c r="AL12" i="7" s="1"/>
  <c r="J11" i="7"/>
  <c r="I11" i="7"/>
  <c r="F11" i="7"/>
  <c r="AF10" i="7" s="1"/>
  <c r="E11" i="7"/>
  <c r="AL10" i="7"/>
  <c r="Q10" i="7"/>
  <c r="P10" i="7"/>
  <c r="AM11" i="7" s="1"/>
  <c r="O10" i="7"/>
  <c r="AL11" i="7" s="1"/>
  <c r="I10" i="7"/>
  <c r="H10" i="7"/>
  <c r="AC30" i="7" s="1"/>
  <c r="E10" i="7"/>
  <c r="D10" i="7"/>
  <c r="AD9" i="7" s="1"/>
  <c r="U9" i="7"/>
  <c r="Y9" i="7" s="1"/>
  <c r="Q9" i="7"/>
  <c r="O9" i="7"/>
  <c r="I9" i="7"/>
  <c r="H9" i="7"/>
  <c r="D9" i="7"/>
  <c r="AL66" i="7" s="1"/>
  <c r="M4" i="7"/>
  <c r="AB4" i="7" s="1"/>
  <c r="C4" i="7"/>
  <c r="M3" i="7"/>
  <c r="C3" i="7"/>
  <c r="C2" i="7"/>
  <c r="AI2" i="7" s="1"/>
  <c r="G141" i="6"/>
  <c r="F141" i="6"/>
  <c r="E141" i="6"/>
  <c r="G140" i="6"/>
  <c r="F140" i="6"/>
  <c r="E140" i="6"/>
  <c r="Q140" i="14" s="1"/>
  <c r="G137" i="6"/>
  <c r="F137" i="6"/>
  <c r="E137" i="6"/>
  <c r="G136" i="6"/>
  <c r="F136" i="6"/>
  <c r="E136" i="6"/>
  <c r="G135" i="6"/>
  <c r="G132" i="6" s="1"/>
  <c r="F135" i="6"/>
  <c r="E135" i="6"/>
  <c r="G134" i="6"/>
  <c r="F134" i="6"/>
  <c r="I41" i="5" s="1"/>
  <c r="E134" i="6"/>
  <c r="G133" i="6"/>
  <c r="F133" i="6"/>
  <c r="E133" i="6"/>
  <c r="G130" i="6"/>
  <c r="F130" i="6"/>
  <c r="E130" i="6"/>
  <c r="G129" i="6"/>
  <c r="J36" i="5" s="1"/>
  <c r="F129" i="6"/>
  <c r="R129" i="14" s="1"/>
  <c r="E129" i="6"/>
  <c r="G128" i="6"/>
  <c r="F128" i="6"/>
  <c r="E128" i="6"/>
  <c r="G119" i="6"/>
  <c r="F119" i="6"/>
  <c r="E119" i="6"/>
  <c r="G118" i="6"/>
  <c r="F118" i="6"/>
  <c r="E118" i="6"/>
  <c r="G117" i="6"/>
  <c r="F117" i="6"/>
  <c r="E117" i="6"/>
  <c r="G116" i="6"/>
  <c r="F116" i="6"/>
  <c r="E116" i="6"/>
  <c r="G115" i="6"/>
  <c r="F115" i="6"/>
  <c r="E115" i="6"/>
  <c r="G114" i="6"/>
  <c r="F114" i="6"/>
  <c r="E114" i="6"/>
  <c r="G109" i="6"/>
  <c r="F109" i="6"/>
  <c r="E109" i="6"/>
  <c r="G108" i="6"/>
  <c r="F108" i="6"/>
  <c r="E108" i="6"/>
  <c r="G107" i="6"/>
  <c r="F107" i="6"/>
  <c r="E107" i="6"/>
  <c r="G106" i="6"/>
  <c r="F106" i="6"/>
  <c r="E106" i="6"/>
  <c r="G105" i="6"/>
  <c r="F105" i="6"/>
  <c r="E105" i="6"/>
  <c r="G104" i="6"/>
  <c r="F104" i="6"/>
  <c r="E104" i="6"/>
  <c r="G103" i="6"/>
  <c r="F103" i="6"/>
  <c r="E103" i="6"/>
  <c r="G102" i="6"/>
  <c r="F102" i="6"/>
  <c r="E102" i="6"/>
  <c r="G93" i="6"/>
  <c r="F93" i="6"/>
  <c r="E93" i="6"/>
  <c r="D28" i="5" s="1"/>
  <c r="AD25" i="5" s="1"/>
  <c r="G92" i="6"/>
  <c r="F92" i="6"/>
  <c r="E92" i="6"/>
  <c r="G91" i="6"/>
  <c r="F91" i="6"/>
  <c r="E91" i="6"/>
  <c r="G90" i="6"/>
  <c r="F90" i="6"/>
  <c r="E90" i="6"/>
  <c r="G89" i="6"/>
  <c r="F89" i="6"/>
  <c r="E89" i="6"/>
  <c r="G88" i="6"/>
  <c r="F88" i="6"/>
  <c r="E88" i="6"/>
  <c r="G87" i="6"/>
  <c r="F87" i="6"/>
  <c r="E87" i="6"/>
  <c r="Q87" i="14" s="1"/>
  <c r="G86" i="6"/>
  <c r="F86" i="6"/>
  <c r="E86" i="6"/>
  <c r="G85" i="6"/>
  <c r="F85" i="6"/>
  <c r="E85" i="6"/>
  <c r="Q85" i="14" s="1"/>
  <c r="G80" i="6"/>
  <c r="F80" i="6"/>
  <c r="E80" i="6"/>
  <c r="D15" i="5" s="1"/>
  <c r="G79" i="6"/>
  <c r="F79" i="6"/>
  <c r="E79" i="6"/>
  <c r="G78" i="6"/>
  <c r="F78" i="6"/>
  <c r="E78" i="6"/>
  <c r="G77" i="6"/>
  <c r="F77" i="6"/>
  <c r="E77" i="6"/>
  <c r="G76" i="6"/>
  <c r="F76" i="6"/>
  <c r="E76" i="6"/>
  <c r="Q76" i="14" s="1"/>
  <c r="G75" i="6"/>
  <c r="F75" i="6"/>
  <c r="E75" i="6"/>
  <c r="G74" i="6"/>
  <c r="F74" i="6"/>
  <c r="E74" i="6"/>
  <c r="B67" i="6"/>
  <c r="G59" i="6"/>
  <c r="F59" i="6"/>
  <c r="E59" i="6"/>
  <c r="G58" i="6"/>
  <c r="E58" i="6"/>
  <c r="G57" i="6"/>
  <c r="F57" i="6"/>
  <c r="E57" i="6"/>
  <c r="G56" i="6"/>
  <c r="S56" i="14" s="1"/>
  <c r="F56" i="6"/>
  <c r="E56" i="6"/>
  <c r="G55" i="6"/>
  <c r="F55" i="6"/>
  <c r="E55" i="6"/>
  <c r="G54" i="6"/>
  <c r="F54" i="6"/>
  <c r="E54" i="6"/>
  <c r="G53" i="6"/>
  <c r="F53" i="6"/>
  <c r="E53" i="6"/>
  <c r="G52" i="6"/>
  <c r="F52" i="6"/>
  <c r="E52" i="6"/>
  <c r="G50" i="6"/>
  <c r="S50" i="14" s="1"/>
  <c r="F50" i="6"/>
  <c r="R50" i="14" s="1"/>
  <c r="E50" i="6"/>
  <c r="G49" i="6"/>
  <c r="F49" i="6"/>
  <c r="R49" i="14" s="1"/>
  <c r="E49" i="6"/>
  <c r="Q49" i="14" s="1"/>
  <c r="G48" i="6"/>
  <c r="F48" i="6"/>
  <c r="E48" i="6"/>
  <c r="G47" i="6"/>
  <c r="F47" i="6"/>
  <c r="E47" i="6"/>
  <c r="G46" i="6"/>
  <c r="S46" i="14" s="1"/>
  <c r="F46" i="6"/>
  <c r="R46" i="14" s="1"/>
  <c r="E46" i="6"/>
  <c r="G44" i="6"/>
  <c r="F44" i="6"/>
  <c r="R44" i="14" s="1"/>
  <c r="E44" i="6"/>
  <c r="G43" i="6"/>
  <c r="F43" i="6"/>
  <c r="E43" i="6"/>
  <c r="G42" i="6"/>
  <c r="S42" i="14" s="1"/>
  <c r="F42" i="6"/>
  <c r="E42" i="6"/>
  <c r="G41" i="6"/>
  <c r="G40" i="6"/>
  <c r="F40" i="6"/>
  <c r="E40" i="6"/>
  <c r="G39" i="6"/>
  <c r="F39" i="6"/>
  <c r="E39" i="6"/>
  <c r="G38" i="6"/>
  <c r="S38" i="14" s="1"/>
  <c r="F38" i="6"/>
  <c r="E38" i="6"/>
  <c r="G37" i="6"/>
  <c r="F37" i="6"/>
  <c r="R37" i="14" s="1"/>
  <c r="E37" i="6"/>
  <c r="G36" i="6"/>
  <c r="F36" i="6"/>
  <c r="E36" i="6"/>
  <c r="G35" i="6"/>
  <c r="F35" i="6"/>
  <c r="E35" i="6"/>
  <c r="G34" i="6"/>
  <c r="S34" i="14" s="1"/>
  <c r="F34" i="6"/>
  <c r="E34" i="6"/>
  <c r="G33" i="6"/>
  <c r="F33" i="6"/>
  <c r="R33" i="14" s="1"/>
  <c r="E33" i="6"/>
  <c r="G32" i="6"/>
  <c r="F32" i="6"/>
  <c r="E32" i="6"/>
  <c r="G30" i="6"/>
  <c r="S30" i="14" s="1"/>
  <c r="F30" i="6"/>
  <c r="E30" i="6"/>
  <c r="G29" i="6"/>
  <c r="F29" i="6"/>
  <c r="R29" i="14" s="1"/>
  <c r="E29" i="6"/>
  <c r="Q29" i="14" s="1"/>
  <c r="G28" i="6"/>
  <c r="F28" i="6"/>
  <c r="E28" i="6"/>
  <c r="G22" i="6"/>
  <c r="F22" i="6"/>
  <c r="R22" i="14" s="1"/>
  <c r="E22" i="6"/>
  <c r="G21" i="6"/>
  <c r="F21" i="6"/>
  <c r="E21" i="6"/>
  <c r="G20" i="6"/>
  <c r="F20" i="6"/>
  <c r="E20" i="6"/>
  <c r="G19" i="6"/>
  <c r="F19" i="6"/>
  <c r="E19" i="6"/>
  <c r="G18" i="6"/>
  <c r="F18" i="6"/>
  <c r="R18" i="14" s="1"/>
  <c r="E18" i="6"/>
  <c r="G16" i="6"/>
  <c r="F16" i="6"/>
  <c r="E16" i="6"/>
  <c r="G15" i="6"/>
  <c r="S15" i="14" s="1"/>
  <c r="F15" i="6"/>
  <c r="E15" i="6"/>
  <c r="G13" i="6"/>
  <c r="F13" i="6"/>
  <c r="E13" i="6"/>
  <c r="G12" i="6"/>
  <c r="F12" i="6"/>
  <c r="E12" i="6"/>
  <c r="G11" i="6"/>
  <c r="S11" i="14" s="1"/>
  <c r="F11" i="6"/>
  <c r="E11" i="6"/>
  <c r="G10" i="6"/>
  <c r="F10" i="6"/>
  <c r="R10" i="14" s="1"/>
  <c r="E10" i="6"/>
  <c r="G9" i="6"/>
  <c r="Q11" i="5" s="1"/>
  <c r="F9" i="6"/>
  <c r="E9" i="6"/>
  <c r="G8" i="6"/>
  <c r="F8" i="6"/>
  <c r="E8" i="6"/>
  <c r="G7" i="6"/>
  <c r="S7" i="14" s="1"/>
  <c r="F7" i="6"/>
  <c r="E7" i="6"/>
  <c r="Q62" i="5"/>
  <c r="P62" i="5"/>
  <c r="O62" i="5"/>
  <c r="O61" i="5" s="1"/>
  <c r="Q61" i="5"/>
  <c r="P61" i="5"/>
  <c r="Q60" i="5"/>
  <c r="Q59" i="5"/>
  <c r="P59" i="5"/>
  <c r="O59" i="5"/>
  <c r="P58" i="5"/>
  <c r="O58" i="5"/>
  <c r="AM57" i="5"/>
  <c r="AL57" i="5"/>
  <c r="Q57" i="5"/>
  <c r="O57" i="5"/>
  <c r="Q56" i="5"/>
  <c r="P56" i="5"/>
  <c r="Q55" i="5"/>
  <c r="P55" i="5"/>
  <c r="O55" i="5"/>
  <c r="AM52" i="5"/>
  <c r="AL52" i="5"/>
  <c r="O52" i="5"/>
  <c r="Q51" i="5"/>
  <c r="P51" i="5"/>
  <c r="Q50" i="5"/>
  <c r="P50" i="5"/>
  <c r="P49" i="5"/>
  <c r="O49" i="5"/>
  <c r="H48" i="5"/>
  <c r="J47" i="5"/>
  <c r="H47" i="5"/>
  <c r="H46" i="5" s="1"/>
  <c r="Q46" i="5"/>
  <c r="P46" i="5"/>
  <c r="AM34" i="5" s="1"/>
  <c r="O46" i="5"/>
  <c r="AL34" i="5" s="1"/>
  <c r="Q45" i="5"/>
  <c r="P45" i="5"/>
  <c r="J44" i="5"/>
  <c r="I44" i="5"/>
  <c r="AE57" i="5" s="1"/>
  <c r="AD43" i="5"/>
  <c r="Q43" i="5"/>
  <c r="P43" i="5"/>
  <c r="AM32" i="5" s="1"/>
  <c r="O43" i="5"/>
  <c r="AL32" i="5" s="1"/>
  <c r="J43" i="5"/>
  <c r="I43" i="5"/>
  <c r="H43" i="5"/>
  <c r="Q42" i="5"/>
  <c r="P42" i="5"/>
  <c r="O42" i="5"/>
  <c r="AL31" i="5" s="1"/>
  <c r="I42" i="5"/>
  <c r="H42" i="5"/>
  <c r="Q41" i="5"/>
  <c r="P41" i="5"/>
  <c r="AM30" i="5" s="1"/>
  <c r="O41" i="5"/>
  <c r="AL30" i="5" s="1"/>
  <c r="J41" i="5"/>
  <c r="H41" i="5"/>
  <c r="Q40" i="5"/>
  <c r="P40" i="5"/>
  <c r="AM29" i="5" s="1"/>
  <c r="J40" i="5"/>
  <c r="I40" i="5"/>
  <c r="Q39" i="5"/>
  <c r="O39" i="5"/>
  <c r="AL28" i="5" s="1"/>
  <c r="P38" i="5"/>
  <c r="O38" i="5"/>
  <c r="AL27" i="5" s="1"/>
  <c r="Q37" i="5"/>
  <c r="O37" i="5"/>
  <c r="AL26" i="5" s="1"/>
  <c r="J37" i="5"/>
  <c r="I37" i="5"/>
  <c r="H37" i="5"/>
  <c r="Q36" i="5"/>
  <c r="P36" i="5"/>
  <c r="I36" i="5"/>
  <c r="U9" i="5" s="1"/>
  <c r="Y9" i="5" s="1"/>
  <c r="H36" i="5"/>
  <c r="Q35" i="5"/>
  <c r="P35" i="5"/>
  <c r="O35" i="5"/>
  <c r="AL24" i="5" s="1"/>
  <c r="J35" i="5"/>
  <c r="H35" i="5"/>
  <c r="H34" i="5" s="1"/>
  <c r="AM33" i="5"/>
  <c r="P33" i="5"/>
  <c r="O33" i="5"/>
  <c r="AE32" i="5"/>
  <c r="Q32" i="5"/>
  <c r="O32" i="5"/>
  <c r="AM31" i="5"/>
  <c r="Q31" i="5"/>
  <c r="P31" i="5"/>
  <c r="U28" i="5"/>
  <c r="Y28" i="5" s="1"/>
  <c r="F28" i="5"/>
  <c r="E28" i="5"/>
  <c r="AM27" i="5"/>
  <c r="F27" i="5"/>
  <c r="E27" i="5"/>
  <c r="D27" i="5"/>
  <c r="J26" i="5"/>
  <c r="I26" i="5"/>
  <c r="E26" i="5"/>
  <c r="D26" i="5"/>
  <c r="AC23" i="5" s="1"/>
  <c r="AM25" i="5"/>
  <c r="Q25" i="5"/>
  <c r="P25" i="5"/>
  <c r="O25" i="5"/>
  <c r="J25" i="5"/>
  <c r="I25" i="5"/>
  <c r="H25" i="5"/>
  <c r="F25" i="5"/>
  <c r="E25" i="5"/>
  <c r="AF22" i="5" s="1"/>
  <c r="D25" i="5"/>
  <c r="AF24" i="5"/>
  <c r="P24" i="5"/>
  <c r="O24" i="5"/>
  <c r="I24" i="5"/>
  <c r="H24" i="5"/>
  <c r="AC42" i="5" s="1"/>
  <c r="F24" i="5"/>
  <c r="E24" i="5"/>
  <c r="AM23" i="5"/>
  <c r="AL23" i="5"/>
  <c r="Q23" i="5"/>
  <c r="O23" i="5"/>
  <c r="J23" i="5"/>
  <c r="I23" i="5"/>
  <c r="H23" i="5"/>
  <c r="F23" i="5"/>
  <c r="E23" i="5"/>
  <c r="D23" i="5"/>
  <c r="Q22" i="5"/>
  <c r="P22" i="5"/>
  <c r="J22" i="5"/>
  <c r="I22" i="5"/>
  <c r="E22" i="5"/>
  <c r="D22" i="5"/>
  <c r="AM21" i="5"/>
  <c r="Q21" i="5"/>
  <c r="P21" i="5"/>
  <c r="O21" i="5"/>
  <c r="J21" i="5"/>
  <c r="I21" i="5"/>
  <c r="H21" i="5"/>
  <c r="F21" i="5"/>
  <c r="D21" i="5"/>
  <c r="F20" i="5"/>
  <c r="AF17" i="5" s="1"/>
  <c r="E20" i="5"/>
  <c r="Q18" i="5"/>
  <c r="P18" i="5"/>
  <c r="AM17" i="5" s="1"/>
  <c r="V17" i="5"/>
  <c r="Y17" i="5" s="1"/>
  <c r="V16" i="5"/>
  <c r="Y16" i="5" s="1"/>
  <c r="J16" i="5"/>
  <c r="I16" i="5"/>
  <c r="H16" i="5"/>
  <c r="P15" i="5"/>
  <c r="AM16" i="5" s="1"/>
  <c r="O15" i="5"/>
  <c r="AL16" i="5" s="1"/>
  <c r="J15" i="5"/>
  <c r="AF35" i="5" s="1"/>
  <c r="I15" i="5"/>
  <c r="AD35" i="5" s="1"/>
  <c r="H15" i="5"/>
  <c r="AC35" i="5" s="1"/>
  <c r="F15" i="5"/>
  <c r="E15" i="5"/>
  <c r="AE14" i="5" s="1"/>
  <c r="Q14" i="5"/>
  <c r="O14" i="5"/>
  <c r="AL15" i="5" s="1"/>
  <c r="J14" i="5"/>
  <c r="H14" i="5"/>
  <c r="F14" i="5"/>
  <c r="AF13" i="5" s="1"/>
  <c r="E14" i="5"/>
  <c r="D14" i="5"/>
  <c r="AD13" i="5"/>
  <c r="W13" i="5"/>
  <c r="W32" i="5" s="1"/>
  <c r="Q13" i="5"/>
  <c r="P13" i="5"/>
  <c r="AM14" i="5" s="1"/>
  <c r="J13" i="5"/>
  <c r="I13" i="5"/>
  <c r="H13" i="5"/>
  <c r="F13" i="5"/>
  <c r="D13" i="5"/>
  <c r="Q12" i="5"/>
  <c r="P12" i="5"/>
  <c r="AM13" i="5" s="1"/>
  <c r="O12" i="5"/>
  <c r="AL13" i="5" s="1"/>
  <c r="J12" i="5"/>
  <c r="AF32" i="5" s="1"/>
  <c r="I12" i="5"/>
  <c r="H12" i="5"/>
  <c r="AC32" i="5" s="1"/>
  <c r="F12" i="5"/>
  <c r="E12" i="5"/>
  <c r="AF11" i="5"/>
  <c r="P11" i="5"/>
  <c r="AM12" i="5" s="1"/>
  <c r="O11" i="5"/>
  <c r="AL12" i="5" s="1"/>
  <c r="I11" i="5"/>
  <c r="H11" i="5"/>
  <c r="F11" i="5"/>
  <c r="AF10" i="5" s="1"/>
  <c r="E11" i="5"/>
  <c r="D11" i="5"/>
  <c r="AD10" i="5" s="1"/>
  <c r="Q10" i="5"/>
  <c r="P10" i="5"/>
  <c r="O10" i="5"/>
  <c r="AL11" i="5" s="1"/>
  <c r="J10" i="5"/>
  <c r="H10" i="5"/>
  <c r="E10" i="5"/>
  <c r="D10" i="5"/>
  <c r="Q9" i="5"/>
  <c r="P9" i="5"/>
  <c r="AM10" i="5" s="1"/>
  <c r="O9" i="5"/>
  <c r="AL10" i="5" s="1"/>
  <c r="J9" i="5"/>
  <c r="AF29" i="5" s="1"/>
  <c r="I9" i="5"/>
  <c r="F9" i="5"/>
  <c r="D9" i="5"/>
  <c r="AB4" i="5"/>
  <c r="T4" i="5"/>
  <c r="AI4" i="5" s="1"/>
  <c r="M4" i="5"/>
  <c r="C4" i="5"/>
  <c r="M3" i="5"/>
  <c r="C3" i="5"/>
  <c r="AI2" i="5"/>
  <c r="AB2" i="11" l="1"/>
  <c r="AP2" i="11"/>
  <c r="N143" i="2"/>
  <c r="N145" i="2" s="1"/>
  <c r="M123" i="2"/>
  <c r="M148" i="2" s="1"/>
  <c r="N97" i="2"/>
  <c r="I143" i="2"/>
  <c r="J143" i="2"/>
  <c r="J97" i="2"/>
  <c r="J148" i="2" s="1"/>
  <c r="I97" i="2"/>
  <c r="I148" i="2" s="1"/>
  <c r="N61" i="2"/>
  <c r="M61" i="2"/>
  <c r="N24" i="2"/>
  <c r="N63" i="2" s="1"/>
  <c r="N147" i="2" s="1"/>
  <c r="M24" i="2"/>
  <c r="M63" i="2" s="1"/>
  <c r="M147" i="2" s="1"/>
  <c r="J61" i="2"/>
  <c r="J63" i="2" s="1"/>
  <c r="J147" i="2" s="1"/>
  <c r="I63" i="2"/>
  <c r="I147" i="2" s="1"/>
  <c r="O54" i="11"/>
  <c r="AE139" i="14"/>
  <c r="AC14" i="11"/>
  <c r="AE14" i="11"/>
  <c r="AF14" i="11"/>
  <c r="AC54" i="11"/>
  <c r="V32" i="11"/>
  <c r="V30" i="11" s="1"/>
  <c r="H39" i="11"/>
  <c r="Y32" i="1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I18" i="11"/>
  <c r="AE12" i="11"/>
  <c r="Y13" i="11"/>
  <c r="AF34" i="11"/>
  <c r="AD14" i="11"/>
  <c r="I15" i="11"/>
  <c r="AC17" i="11"/>
  <c r="AF40" i="11"/>
  <c r="AF20" i="11"/>
  <c r="AF22" i="11"/>
  <c r="AC50" i="11"/>
  <c r="I42" i="11"/>
  <c r="AC55" i="11" s="1"/>
  <c r="Q45" i="11"/>
  <c r="J47" i="1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AE60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P20" i="11" s="1"/>
  <c r="AM19" i="11" s="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H46" i="11"/>
  <c r="AC59" i="11" s="1"/>
  <c r="O52" i="11"/>
  <c r="AD60" i="11"/>
  <c r="F14" i="12"/>
  <c r="F24" i="12" s="1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AD40" i="11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F97" i="12" s="1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Y145" i="12"/>
  <c r="AD145" i="12"/>
  <c r="AI145" i="12"/>
  <c r="AT145" i="12"/>
  <c r="S145" i="12"/>
  <c r="K148" i="12"/>
  <c r="Q148" i="12"/>
  <c r="V148" i="12"/>
  <c r="AG148" i="12"/>
  <c r="AL148" i="12"/>
  <c r="AQ148" i="12"/>
  <c r="AO145" i="12"/>
  <c r="Q63" i="12"/>
  <c r="Q147" i="12" s="1"/>
  <c r="AL63" i="12"/>
  <c r="AL147" i="12" s="1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V61" i="12"/>
  <c r="V63" i="12" s="1"/>
  <c r="V147" i="12" s="1"/>
  <c r="AA61" i="12"/>
  <c r="AA63" i="12" s="1"/>
  <c r="AA147" i="12" s="1"/>
  <c r="AG61" i="12"/>
  <c r="AG63" i="12" s="1"/>
  <c r="AG147" i="12" s="1"/>
  <c r="AL61" i="12"/>
  <c r="AQ61" i="12"/>
  <c r="AQ63" i="12" s="1"/>
  <c r="AQ147" i="12" s="1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Y148" i="12"/>
  <c r="AD148" i="12"/>
  <c r="AI148" i="12"/>
  <c r="AO148" i="12"/>
  <c r="AT148" i="12"/>
  <c r="J145" i="12"/>
  <c r="O145" i="12"/>
  <c r="U145" i="12"/>
  <c r="Z145" i="12"/>
  <c r="AE145" i="12"/>
  <c r="AK145" i="12"/>
  <c r="AP145" i="12"/>
  <c r="AU145" i="12"/>
  <c r="Y139" i="14"/>
  <c r="I39" i="9"/>
  <c r="Q54" i="9"/>
  <c r="AA58" i="14"/>
  <c r="Q60" i="9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X19" i="9"/>
  <c r="Y19" i="9" s="1"/>
  <c r="X21" i="9"/>
  <c r="Y21" i="9" s="1"/>
  <c r="AE19" i="9"/>
  <c r="AF22" i="9"/>
  <c r="AC20" i="9"/>
  <c r="AF41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I18" i="9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AC33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D49" i="9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11" i="9" s="1"/>
  <c r="AF32" i="9"/>
  <c r="Q13" i="9"/>
  <c r="Q8" i="9" s="1"/>
  <c r="H15" i="9"/>
  <c r="AC36" i="9"/>
  <c r="AC18" i="9"/>
  <c r="F30" i="9"/>
  <c r="AC39" i="9"/>
  <c r="AE40" i="9"/>
  <c r="AM22" i="9"/>
  <c r="H23" i="9"/>
  <c r="AC41" i="9" s="1"/>
  <c r="E24" i="9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Q34" i="9" s="1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S145" i="10"/>
  <c r="K148" i="10"/>
  <c r="Q148" i="10"/>
  <c r="V148" i="10"/>
  <c r="AG148" i="10"/>
  <c r="AL148" i="10"/>
  <c r="AQ148" i="10"/>
  <c r="AO145" i="10"/>
  <c r="AL63" i="10"/>
  <c r="AL147" i="10" s="1"/>
  <c r="K145" i="10"/>
  <c r="Q145" i="10"/>
  <c r="AA145" i="10"/>
  <c r="AG145" i="10"/>
  <c r="AL145" i="10"/>
  <c r="M145" i="10"/>
  <c r="R145" i="10"/>
  <c r="W145" i="10"/>
  <c r="AC145" i="10"/>
  <c r="AH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V63" i="10" s="1"/>
  <c r="V147" i="10" s="1"/>
  <c r="AA61" i="10"/>
  <c r="AA63" i="10" s="1"/>
  <c r="AA147" i="10" s="1"/>
  <c r="AG61" i="10"/>
  <c r="AG63" i="10" s="1"/>
  <c r="AG147" i="10" s="1"/>
  <c r="AL61" i="10"/>
  <c r="AQ61" i="10"/>
  <c r="AQ63" i="10" s="1"/>
  <c r="AQ147" i="10" s="1"/>
  <c r="I63" i="10"/>
  <c r="I147" i="10" s="1"/>
  <c r="N63" i="10"/>
  <c r="N147" i="10" s="1"/>
  <c r="S63" i="10"/>
  <c r="S147" i="10" s="1"/>
  <c r="Y63" i="10"/>
  <c r="Y147" i="10" s="1"/>
  <c r="AD63" i="10"/>
  <c r="AD147" i="10" s="1"/>
  <c r="AI63" i="10"/>
  <c r="AI147" i="10" s="1"/>
  <c r="AO63" i="10"/>
  <c r="AO147" i="10" s="1"/>
  <c r="AT63" i="10"/>
  <c r="AT147" i="10" s="1"/>
  <c r="I148" i="10"/>
  <c r="N148" i="10"/>
  <c r="S148" i="10"/>
  <c r="Y148" i="10"/>
  <c r="AD148" i="10"/>
  <c r="AI148" i="10"/>
  <c r="AO148" i="10"/>
  <c r="AT148" i="10"/>
  <c r="J145" i="10"/>
  <c r="O145" i="10"/>
  <c r="U145" i="10"/>
  <c r="Z145" i="10"/>
  <c r="AE145" i="10"/>
  <c r="AK145" i="10"/>
  <c r="AP145" i="10"/>
  <c r="AU145" i="10"/>
  <c r="AD25" i="7"/>
  <c r="AC25" i="7"/>
  <c r="AE11" i="7"/>
  <c r="U10" i="14"/>
  <c r="W12" i="14"/>
  <c r="V14" i="14"/>
  <c r="Q14" i="7"/>
  <c r="AF14" i="7"/>
  <c r="AF24" i="7"/>
  <c r="AE24" i="7"/>
  <c r="AC56" i="7"/>
  <c r="W34" i="7"/>
  <c r="Y34" i="7" s="1"/>
  <c r="P9" i="7"/>
  <c r="I13" i="7"/>
  <c r="AD22" i="7"/>
  <c r="W27" i="14"/>
  <c r="U29" i="14"/>
  <c r="E27" i="8"/>
  <c r="P33" i="7"/>
  <c r="AM23" i="7" s="1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W139" i="14"/>
  <c r="AA63" i="8"/>
  <c r="AA147" i="8" s="1"/>
  <c r="W8" i="14"/>
  <c r="V11" i="14"/>
  <c r="E14" i="8"/>
  <c r="U16" i="14"/>
  <c r="O34" i="7"/>
  <c r="AL24" i="7"/>
  <c r="Q8" i="7"/>
  <c r="AC10" i="7"/>
  <c r="O12" i="7"/>
  <c r="AL13" i="7" s="1"/>
  <c r="AF21" i="7"/>
  <c r="AC21" i="7"/>
  <c r="P30" i="7"/>
  <c r="H39" i="7"/>
  <c r="W31" i="7"/>
  <c r="Y31" i="7" s="1"/>
  <c r="AF57" i="7"/>
  <c r="U18" i="14"/>
  <c r="F17" i="8"/>
  <c r="V19" i="14"/>
  <c r="P21" i="7"/>
  <c r="P20" i="7" s="1"/>
  <c r="AM19" i="7" s="1"/>
  <c r="W20" i="14"/>
  <c r="Q22" i="7"/>
  <c r="U22" i="14"/>
  <c r="O24" i="7"/>
  <c r="O20" i="7" s="1"/>
  <c r="AL19" i="7" s="1"/>
  <c r="V59" i="14"/>
  <c r="F58" i="8"/>
  <c r="V74" i="14"/>
  <c r="E9" i="7"/>
  <c r="W75" i="14"/>
  <c r="F10" i="7"/>
  <c r="D12" i="7"/>
  <c r="AD11" i="7" s="1"/>
  <c r="U77" i="14"/>
  <c r="V78" i="14"/>
  <c r="E13" i="7"/>
  <c r="F14" i="7"/>
  <c r="W79" i="14"/>
  <c r="U85" i="14"/>
  <c r="V86" i="14"/>
  <c r="E21" i="7"/>
  <c r="AC18" i="7" s="1"/>
  <c r="W87" i="14"/>
  <c r="F22" i="7"/>
  <c r="AE19" i="7" s="1"/>
  <c r="U89" i="14"/>
  <c r="D24" i="7"/>
  <c r="AD21" i="7" s="1"/>
  <c r="V90" i="14"/>
  <c r="E25" i="7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AC42" i="7" s="1"/>
  <c r="V118" i="14"/>
  <c r="I25" i="7"/>
  <c r="I28" i="7" s="1"/>
  <c r="W119" i="14"/>
  <c r="J26" i="7"/>
  <c r="AL63" i="8"/>
  <c r="AL147" i="8" s="1"/>
  <c r="AH148" i="8"/>
  <c r="AE40" i="7"/>
  <c r="F41" i="8"/>
  <c r="V43" i="14"/>
  <c r="W52" i="14"/>
  <c r="W56" i="14"/>
  <c r="U58" i="14"/>
  <c r="G82" i="8"/>
  <c r="F82" i="8"/>
  <c r="G95" i="8"/>
  <c r="V109" i="14"/>
  <c r="G121" i="8"/>
  <c r="H42" i="7"/>
  <c r="W59" i="14"/>
  <c r="W90" i="14"/>
  <c r="U135" i="14"/>
  <c r="H11" i="7"/>
  <c r="AC31" i="7" s="1"/>
  <c r="J13" i="7"/>
  <c r="AF33" i="7" s="1"/>
  <c r="V16" i="7"/>
  <c r="Y16" i="7" s="1"/>
  <c r="F30" i="7"/>
  <c r="AD19" i="7"/>
  <c r="D23" i="7"/>
  <c r="J25" i="7"/>
  <c r="AF43" i="7" s="1"/>
  <c r="AE25" i="7"/>
  <c r="D27" i="7"/>
  <c r="I37" i="7"/>
  <c r="AF59" i="7"/>
  <c r="AF61" i="7"/>
  <c r="O50" i="7"/>
  <c r="P51" i="7"/>
  <c r="Q58" i="7"/>
  <c r="Q54" i="7" s="1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C63" i="8"/>
  <c r="AC147" i="8" s="1"/>
  <c r="AL148" i="8"/>
  <c r="Y145" i="8"/>
  <c r="AT145" i="8"/>
  <c r="AF36" i="7"/>
  <c r="AE21" i="7"/>
  <c r="AC22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D11" i="7"/>
  <c r="AD10" i="7" s="1"/>
  <c r="AE31" i="7"/>
  <c r="E12" i="7"/>
  <c r="D15" i="7"/>
  <c r="AD14" i="7" s="1"/>
  <c r="X20" i="7"/>
  <c r="J21" i="7"/>
  <c r="J28" i="7" s="1"/>
  <c r="X21" i="7"/>
  <c r="Y21" i="7" s="1"/>
  <c r="AF41" i="7"/>
  <c r="I24" i="7"/>
  <c r="AF42" i="7" s="1"/>
  <c r="F25" i="7"/>
  <c r="U26" i="7"/>
  <c r="H34" i="7"/>
  <c r="X39" i="7"/>
  <c r="Y39" i="7" s="1"/>
  <c r="P40" i="7"/>
  <c r="AM29" i="7" s="1"/>
  <c r="AD55" i="7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Q34" i="7" s="1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R63" i="8"/>
  <c r="R147" i="8" s="1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W148" i="8"/>
  <c r="J145" i="8"/>
  <c r="U145" i="8"/>
  <c r="AE145" i="8"/>
  <c r="AP145" i="8"/>
  <c r="AE49" i="7"/>
  <c r="AC57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148" i="8"/>
  <c r="K61" i="8"/>
  <c r="K63" i="8" s="1"/>
  <c r="K147" i="8" s="1"/>
  <c r="Q61" i="8"/>
  <c r="Q63" i="8" s="1"/>
  <c r="Q147" i="8" s="1"/>
  <c r="V61" i="8"/>
  <c r="V63" i="8" s="1"/>
  <c r="V147" i="8" s="1"/>
  <c r="AA61" i="8"/>
  <c r="AG61" i="8"/>
  <c r="AG63" i="8" s="1"/>
  <c r="AG147" i="8" s="1"/>
  <c r="AL61" i="8"/>
  <c r="AQ61" i="8"/>
  <c r="AQ63" i="8" s="1"/>
  <c r="AQ147" i="8" s="1"/>
  <c r="I148" i="8"/>
  <c r="N148" i="8"/>
  <c r="S148" i="8"/>
  <c r="Y148" i="8"/>
  <c r="AD148" i="8"/>
  <c r="AI148" i="8"/>
  <c r="AO148" i="8"/>
  <c r="AT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W61" i="8"/>
  <c r="W63" i="8" s="1"/>
  <c r="W147" i="8" s="1"/>
  <c r="AC61" i="8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D11" i="5" s="1"/>
  <c r="AE33" i="5"/>
  <c r="P14" i="5"/>
  <c r="AM15" i="5" s="1"/>
  <c r="AF14" i="5"/>
  <c r="AF21" i="5"/>
  <c r="AF40" i="5"/>
  <c r="AC22" i="5"/>
  <c r="AF41" i="5"/>
  <c r="D24" i="5"/>
  <c r="AD21" i="5" s="1"/>
  <c r="Q24" i="5"/>
  <c r="AE44" i="5"/>
  <c r="I35" i="5"/>
  <c r="P37" i="5"/>
  <c r="AM26" i="5" s="1"/>
  <c r="O40" i="5"/>
  <c r="AL29" i="5" s="1"/>
  <c r="J42" i="5"/>
  <c r="AF55" i="5" s="1"/>
  <c r="H44" i="5"/>
  <c r="AF44" i="5"/>
  <c r="O50" i="5"/>
  <c r="P57" i="5"/>
  <c r="F14" i="6"/>
  <c r="F17" i="6"/>
  <c r="G51" i="6"/>
  <c r="G61" i="6" s="1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P8" i="5"/>
  <c r="O20" i="5"/>
  <c r="AL19" i="5" s="1"/>
  <c r="E95" i="6"/>
  <c r="G111" i="6"/>
  <c r="S129" i="14"/>
  <c r="F132" i="6"/>
  <c r="G139" i="6"/>
  <c r="S141" i="14"/>
  <c r="Q20" i="14"/>
  <c r="AF30" i="5"/>
  <c r="AE31" i="5"/>
  <c r="E13" i="5"/>
  <c r="AE12" i="5" s="1"/>
  <c r="I14" i="5"/>
  <c r="AC34" i="5" s="1"/>
  <c r="D20" i="5"/>
  <c r="Q20" i="5"/>
  <c r="F22" i="5"/>
  <c r="AE19" i="5" s="1"/>
  <c r="O22" i="5"/>
  <c r="AE22" i="5"/>
  <c r="J24" i="5"/>
  <c r="AF42" i="5" s="1"/>
  <c r="F26" i="5"/>
  <c r="AE23" i="5" s="1"/>
  <c r="U26" i="5"/>
  <c r="F30" i="5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F10" i="5"/>
  <c r="AE9" i="5" s="1"/>
  <c r="J11" i="5"/>
  <c r="AF31" i="5" s="1"/>
  <c r="W12" i="5"/>
  <c r="W23" i="5" s="1"/>
  <c r="AF12" i="5"/>
  <c r="O13" i="5"/>
  <c r="AL14" i="5" s="1"/>
  <c r="Y13" i="5"/>
  <c r="AE35" i="5"/>
  <c r="Q15" i="5"/>
  <c r="Q8" i="5" s="1"/>
  <c r="E21" i="5"/>
  <c r="AC18" i="5" s="1"/>
  <c r="H22" i="5"/>
  <c r="AC41" i="5"/>
  <c r="P23" i="5"/>
  <c r="P20" i="5" s="1"/>
  <c r="AM19" i="5" s="1"/>
  <c r="AE21" i="5"/>
  <c r="AD22" i="5"/>
  <c r="AE43" i="5"/>
  <c r="H26" i="5"/>
  <c r="AC44" i="5" s="1"/>
  <c r="Q33" i="5"/>
  <c r="X38" i="5"/>
  <c r="Y38" i="5" s="1"/>
  <c r="I47" i="5"/>
  <c r="X20" i="5" s="1"/>
  <c r="Y20" i="5" s="1"/>
  <c r="Q52" i="5"/>
  <c r="O54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I145" i="6"/>
  <c r="AT145" i="6"/>
  <c r="S145" i="6"/>
  <c r="K148" i="6"/>
  <c r="Q148" i="6"/>
  <c r="V148" i="6"/>
  <c r="AG148" i="6"/>
  <c r="AL148" i="6"/>
  <c r="AQ148" i="6"/>
  <c r="AO145" i="6"/>
  <c r="V63" i="6"/>
  <c r="V147" i="6" s="1"/>
  <c r="AQ63" i="6"/>
  <c r="AQ147" i="6" s="1"/>
  <c r="K145" i="6"/>
  <c r="Q145" i="6"/>
  <c r="AA145" i="6"/>
  <c r="AG145" i="6"/>
  <c r="AL145" i="6"/>
  <c r="M145" i="6"/>
  <c r="R145" i="6"/>
  <c r="W145" i="6"/>
  <c r="AC145" i="6"/>
  <c r="AH145" i="6"/>
  <c r="AM145" i="6"/>
  <c r="AS145" i="6"/>
  <c r="K61" i="6"/>
  <c r="K63" i="6" s="1"/>
  <c r="K147" i="6" s="1"/>
  <c r="Q61" i="6"/>
  <c r="Q63" i="6" s="1"/>
  <c r="Q147" i="6" s="1"/>
  <c r="V61" i="6"/>
  <c r="AA61" i="6"/>
  <c r="AA63" i="6" s="1"/>
  <c r="AA147" i="6" s="1"/>
  <c r="AG61" i="6"/>
  <c r="AG63" i="6" s="1"/>
  <c r="AG147" i="6" s="1"/>
  <c r="AL61" i="6"/>
  <c r="AL63" i="6" s="1"/>
  <c r="AL147" i="6" s="1"/>
  <c r="AQ61" i="6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N148" i="6"/>
  <c r="S148" i="6"/>
  <c r="Y148" i="6"/>
  <c r="AD148" i="6"/>
  <c r="AI148" i="6"/>
  <c r="AO148" i="6"/>
  <c r="AT148" i="6"/>
  <c r="J145" i="6"/>
  <c r="O145" i="6"/>
  <c r="U145" i="6"/>
  <c r="Z145" i="6"/>
  <c r="AE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Z148" i="4"/>
  <c r="AE148" i="4"/>
  <c r="AK148" i="4"/>
  <c r="AP148" i="4"/>
  <c r="AU148" i="4"/>
  <c r="J145" i="4"/>
  <c r="O145" i="4"/>
  <c r="U145" i="4"/>
  <c r="Z145" i="4"/>
  <c r="AE145" i="4"/>
  <c r="AK145" i="4"/>
  <c r="AP145" i="4"/>
  <c r="AU145" i="4"/>
  <c r="K148" i="4"/>
  <c r="Q148" i="4"/>
  <c r="V148" i="4"/>
  <c r="AA148" i="4"/>
  <c r="AG148" i="4"/>
  <c r="AL148" i="4"/>
  <c r="AQ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K145" i="2"/>
  <c r="Q145" i="2"/>
  <c r="V145" i="2"/>
  <c r="AA145" i="2"/>
  <c r="M145" i="2"/>
  <c r="R145" i="2"/>
  <c r="W145" i="2"/>
  <c r="I145" i="2"/>
  <c r="S145" i="2"/>
  <c r="Y145" i="2"/>
  <c r="J145" i="2"/>
  <c r="O145" i="2"/>
  <c r="U145" i="2"/>
  <c r="Z145" i="2"/>
  <c r="M2" i="13"/>
  <c r="T4" i="13"/>
  <c r="AI4" i="13" s="1"/>
  <c r="AB2" i="13"/>
  <c r="T2" i="13"/>
  <c r="M2" i="11"/>
  <c r="T2" i="11"/>
  <c r="AI2" i="11"/>
  <c r="AM66" i="11"/>
  <c r="AL65" i="11"/>
  <c r="AE30" i="11"/>
  <c r="AD30" i="11"/>
  <c r="AM10" i="11"/>
  <c r="AC31" i="11"/>
  <c r="AE32" i="11"/>
  <c r="AD32" i="11"/>
  <c r="AF12" i="11"/>
  <c r="AE34" i="11"/>
  <c r="AD34" i="11"/>
  <c r="AC35" i="11"/>
  <c r="AF17" i="11"/>
  <c r="AF18" i="11"/>
  <c r="AC20" i="11"/>
  <c r="AF39" i="11"/>
  <c r="AC43" i="11"/>
  <c r="AE31" i="11"/>
  <c r="AD31" i="11"/>
  <c r="AD35" i="11"/>
  <c r="AE35" i="11"/>
  <c r="D17" i="11"/>
  <c r="AC41" i="11"/>
  <c r="AE43" i="11"/>
  <c r="AD43" i="11"/>
  <c r="O8" i="11"/>
  <c r="AF8" i="11"/>
  <c r="AF31" i="11"/>
  <c r="AF35" i="11"/>
  <c r="E17" i="11"/>
  <c r="AE41" i="11"/>
  <c r="AD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7" i="11" s="1"/>
  <c r="AE17" i="11"/>
  <c r="H18" i="11"/>
  <c r="AE39" i="11"/>
  <c r="AD39" i="11"/>
  <c r="I28" i="11"/>
  <c r="Q20" i="11"/>
  <c r="AD19" i="11"/>
  <c r="AL45" i="11" s="1"/>
  <c r="AF19" i="11"/>
  <c r="AM45" i="11" s="1"/>
  <c r="AC22" i="11"/>
  <c r="AF41" i="11"/>
  <c r="AE23" i="11"/>
  <c r="AF23" i="11"/>
  <c r="AE25" i="11"/>
  <c r="H34" i="11"/>
  <c r="AC39" i="11"/>
  <c r="AC53" i="11"/>
  <c r="AE40" i="11"/>
  <c r="AE42" i="11"/>
  <c r="AE57" i="11"/>
  <c r="F61" i="12"/>
  <c r="F123" i="12"/>
  <c r="AC21" i="11"/>
  <c r="J28" i="11"/>
  <c r="AE49" i="11"/>
  <c r="AE50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F28" i="9" s="1"/>
  <c r="AB2" i="9"/>
  <c r="AC29" i="9"/>
  <c r="H18" i="9"/>
  <c r="AC28" i="9" s="1"/>
  <c r="AC9" i="9"/>
  <c r="AD9" i="9"/>
  <c r="AD30" i="9"/>
  <c r="AE30" i="9"/>
  <c r="AC11" i="9"/>
  <c r="AD11" i="9"/>
  <c r="AE32" i="9"/>
  <c r="AD32" i="9"/>
  <c r="AC12" i="9"/>
  <c r="AD13" i="9"/>
  <c r="AE34" i="9"/>
  <c r="AD34" i="9"/>
  <c r="AM45" i="9"/>
  <c r="AE28" i="9"/>
  <c r="AE33" i="9"/>
  <c r="AC35" i="9"/>
  <c r="AM66" i="9"/>
  <c r="AC8" i="9"/>
  <c r="AL65" i="9"/>
  <c r="E17" i="9"/>
  <c r="W32" i="9"/>
  <c r="Y32" i="9" s="1"/>
  <c r="W12" i="9"/>
  <c r="W23" i="9" s="1"/>
  <c r="AE35" i="9"/>
  <c r="AD35" i="9"/>
  <c r="D32" i="9"/>
  <c r="J30" i="9"/>
  <c r="Y20" i="9"/>
  <c r="Y26" i="9"/>
  <c r="H28" i="9"/>
  <c r="AD29" i="9"/>
  <c r="AD33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C60" i="9"/>
  <c r="AE55" i="9"/>
  <c r="AE57" i="9"/>
  <c r="G31" i="10"/>
  <c r="E97" i="10"/>
  <c r="F143" i="10"/>
  <c r="AE17" i="9"/>
  <c r="AC24" i="9"/>
  <c r="AE25" i="9"/>
  <c r="I28" i="9"/>
  <c r="AE29" i="9"/>
  <c r="H34" i="9"/>
  <c r="AC49" i="9"/>
  <c r="AC50" i="9"/>
  <c r="H39" i="9"/>
  <c r="AC53" i="9"/>
  <c r="AC54" i="9"/>
  <c r="AD59" i="9"/>
  <c r="AE60" i="9"/>
  <c r="AD53" i="9"/>
  <c r="P54" i="9"/>
  <c r="AD56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I4" i="7" s="1"/>
  <c r="AE8" i="7"/>
  <c r="AE10" i="7"/>
  <c r="AF32" i="7"/>
  <c r="AC12" i="7"/>
  <c r="AE14" i="7"/>
  <c r="AE35" i="7"/>
  <c r="F17" i="7"/>
  <c r="AE18" i="7"/>
  <c r="AE39" i="7"/>
  <c r="AD39" i="7"/>
  <c r="AC23" i="7"/>
  <c r="AF44" i="7"/>
  <c r="AF29" i="7"/>
  <c r="O30" i="7"/>
  <c r="T2" i="7"/>
  <c r="AF8" i="7"/>
  <c r="AC29" i="7"/>
  <c r="AF31" i="7"/>
  <c r="AC33" i="7"/>
  <c r="AF35" i="7"/>
  <c r="AC36" i="7"/>
  <c r="AC17" i="7"/>
  <c r="D30" i="7"/>
  <c r="AD17" i="7"/>
  <c r="AE20" i="7"/>
  <c r="AF39" i="7"/>
  <c r="AL45" i="7"/>
  <c r="AC41" i="7"/>
  <c r="AE42" i="7"/>
  <c r="AE23" i="7"/>
  <c r="AD31" i="7"/>
  <c r="AE32" i="7"/>
  <c r="AB2" i="7"/>
  <c r="AE29" i="7"/>
  <c r="AD29" i="7"/>
  <c r="AC32" i="7"/>
  <c r="AE33" i="7"/>
  <c r="AD33" i="7"/>
  <c r="AC34" i="7"/>
  <c r="AE36" i="7"/>
  <c r="AD36" i="7"/>
  <c r="I18" i="7"/>
  <c r="AE41" i="7"/>
  <c r="AD41" i="7"/>
  <c r="AC43" i="7"/>
  <c r="AC44" i="7"/>
  <c r="AM66" i="7"/>
  <c r="AD30" i="7"/>
  <c r="AD34" i="7"/>
  <c r="AC39" i="7"/>
  <c r="AD43" i="7"/>
  <c r="AE44" i="7"/>
  <c r="AD44" i="7"/>
  <c r="AD49" i="7"/>
  <c r="AD54" i="7"/>
  <c r="AE59" i="7"/>
  <c r="AD60" i="7"/>
  <c r="AF55" i="7"/>
  <c r="AE61" i="7"/>
  <c r="F143" i="8"/>
  <c r="AD48" i="7"/>
  <c r="AL43" i="7" s="1"/>
  <c r="AL40" i="7" s="1"/>
  <c r="AD40" i="7"/>
  <c r="AE56" i="7"/>
  <c r="AD57" i="7"/>
  <c r="AD50" i="7"/>
  <c r="AE55" i="7"/>
  <c r="AE57" i="7"/>
  <c r="AC49" i="7"/>
  <c r="AC54" i="7"/>
  <c r="AE48" i="7"/>
  <c r="AD56" i="7"/>
  <c r="G143" i="8"/>
  <c r="M2" i="5"/>
  <c r="T2" i="5"/>
  <c r="AB2" i="5"/>
  <c r="AD14" i="5"/>
  <c r="AC14" i="5"/>
  <c r="AE36" i="5"/>
  <c r="AD36" i="5"/>
  <c r="I28" i="5"/>
  <c r="AD39" i="5"/>
  <c r="AL22" i="5"/>
  <c r="O30" i="5"/>
  <c r="D30" i="5"/>
  <c r="AD17" i="5"/>
  <c r="E14" i="6"/>
  <c r="O18" i="5"/>
  <c r="AC12" i="5"/>
  <c r="AC19" i="5"/>
  <c r="AC36" i="5"/>
  <c r="AC9" i="5"/>
  <c r="AC17" i="5"/>
  <c r="AD33" i="5"/>
  <c r="P34" i="5"/>
  <c r="AM24" i="5"/>
  <c r="AF53" i="5"/>
  <c r="AC57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F8" i="5"/>
  <c r="AD30" i="5"/>
  <c r="AM11" i="5"/>
  <c r="AF33" i="5"/>
  <c r="H18" i="5"/>
  <c r="AC20" i="5"/>
  <c r="AF39" i="5"/>
  <c r="Y26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J18" i="5"/>
  <c r="AE20" i="5"/>
  <c r="AE30" i="5"/>
  <c r="AF36" i="5"/>
  <c r="AC40" i="5"/>
  <c r="AE54" i="5"/>
  <c r="AD54" i="5"/>
  <c r="V32" i="5"/>
  <c r="AD41" i="5"/>
  <c r="AE56" i="5"/>
  <c r="AD56" i="5"/>
  <c r="AF56" i="5"/>
  <c r="AC48" i="5"/>
  <c r="AL66" i="5"/>
  <c r="AD8" i="5"/>
  <c r="AE29" i="5"/>
  <c r="AD29" i="5"/>
  <c r="I18" i="5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J28" i="5"/>
  <c r="Q30" i="5"/>
  <c r="AE53" i="5"/>
  <c r="AC56" i="5"/>
  <c r="H39" i="5"/>
  <c r="E24" i="6"/>
  <c r="F61" i="6"/>
  <c r="I48" i="5"/>
  <c r="F139" i="6"/>
  <c r="G123" i="6"/>
  <c r="E17" i="5"/>
  <c r="AE40" i="5"/>
  <c r="AD23" i="5"/>
  <c r="AC43" i="5"/>
  <c r="AE25" i="5"/>
  <c r="AE48" i="5"/>
  <c r="AD48" i="5"/>
  <c r="AE49" i="5"/>
  <c r="AD49" i="5"/>
  <c r="U27" i="5"/>
  <c r="Y27" i="5" s="1"/>
  <c r="AF50" i="5"/>
  <c r="I39" i="5"/>
  <c r="AD40" i="5"/>
  <c r="AD42" i="5"/>
  <c r="AD57" i="5"/>
  <c r="AD53" i="5"/>
  <c r="AL65" i="5"/>
  <c r="F24" i="6"/>
  <c r="E45" i="6"/>
  <c r="G127" i="6"/>
  <c r="E143" i="6"/>
  <c r="AF48" i="5"/>
  <c r="AC49" i="5"/>
  <c r="AC50" i="5"/>
  <c r="AC53" i="5"/>
  <c r="AC54" i="5"/>
  <c r="AF57" i="5"/>
  <c r="AE60" i="5"/>
  <c r="AD60" i="5"/>
  <c r="E82" i="6"/>
  <c r="N148" i="2" l="1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F30" i="11"/>
  <c r="AE16" i="11" s="1"/>
  <c r="AE132" i="14"/>
  <c r="AD121" i="14"/>
  <c r="AC51" i="14"/>
  <c r="O53" i="11"/>
  <c r="O48" i="11" s="1"/>
  <c r="AL36" i="11" s="1"/>
  <c r="AC48" i="11"/>
  <c r="U26" i="11"/>
  <c r="AC111" i="14"/>
  <c r="AC82" i="14"/>
  <c r="Q47" i="11"/>
  <c r="AE45" i="14"/>
  <c r="AC41" i="14"/>
  <c r="G24" i="12"/>
  <c r="AE6" i="14"/>
  <c r="AF60" i="11"/>
  <c r="J46" i="11"/>
  <c r="O34" i="11"/>
  <c r="AE21" i="11"/>
  <c r="AM46" i="11" s="1"/>
  <c r="AM44" i="11" s="1"/>
  <c r="AM48" i="11" s="1"/>
  <c r="AD31" i="14"/>
  <c r="AD61" i="14"/>
  <c r="AC127" i="14"/>
  <c r="O47" i="11"/>
  <c r="AC45" i="14"/>
  <c r="G123" i="12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Q44" i="11"/>
  <c r="J34" i="11"/>
  <c r="AD82" i="14"/>
  <c r="AE41" i="14"/>
  <c r="AD14" i="14"/>
  <c r="AE14" i="14"/>
  <c r="O19" i="11"/>
  <c r="AL18" i="11" s="1"/>
  <c r="AL9" i="11" s="1"/>
  <c r="AC17" i="14"/>
  <c r="AL43" i="11"/>
  <c r="AL40" i="11" s="1"/>
  <c r="AL48" i="11" s="1"/>
  <c r="AL46" i="11"/>
  <c r="AD59" i="11"/>
  <c r="AC28" i="11"/>
  <c r="G145" i="12"/>
  <c r="AE143" i="14"/>
  <c r="F143" i="12"/>
  <c r="AD123" i="14"/>
  <c r="P34" i="11"/>
  <c r="D30" i="11"/>
  <c r="E123" i="12"/>
  <c r="AC121" i="14"/>
  <c r="AE95" i="14"/>
  <c r="AE17" i="14"/>
  <c r="Q19" i="11"/>
  <c r="Q17" i="11" s="1"/>
  <c r="Q27" i="11" s="1"/>
  <c r="AC14" i="14"/>
  <c r="AC49" i="11"/>
  <c r="Y20" i="11"/>
  <c r="X19" i="11"/>
  <c r="AC10" i="11"/>
  <c r="AE10" i="11"/>
  <c r="AF10" i="11"/>
  <c r="AM60" i="11" s="1"/>
  <c r="AM56" i="11" s="1"/>
  <c r="E143" i="12"/>
  <c r="AC132" i="14"/>
  <c r="P47" i="11"/>
  <c r="AD45" i="14"/>
  <c r="AD17" i="14"/>
  <c r="P19" i="11"/>
  <c r="AD6" i="14"/>
  <c r="AE55" i="11"/>
  <c r="V15" i="11"/>
  <c r="W33" i="11"/>
  <c r="AD10" i="11"/>
  <c r="AL60" i="11" s="1"/>
  <c r="AL56" i="11" s="1"/>
  <c r="P53" i="11"/>
  <c r="P48" i="11" s="1"/>
  <c r="AM36" i="11" s="1"/>
  <c r="AD51" i="14"/>
  <c r="H28" i="11"/>
  <c r="I39" i="1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P8" i="9"/>
  <c r="P27" i="9" s="1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AD47" i="9" s="1"/>
  <c r="U10" i="9"/>
  <c r="AD21" i="9"/>
  <c r="AL46" i="9" s="1"/>
  <c r="AL44" i="9" s="1"/>
  <c r="AL48" i="9" s="1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U25" i="9"/>
  <c r="Y25" i="9" s="1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AM60" i="9" s="1"/>
  <c r="AM56" i="9" s="1"/>
  <c r="E30" i="9"/>
  <c r="F148" i="10"/>
  <c r="Z97" i="14"/>
  <c r="Q19" i="9"/>
  <c r="Q17" i="9" s="1"/>
  <c r="Q2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P17" i="9"/>
  <c r="AF21" i="9"/>
  <c r="AM46" i="9" s="1"/>
  <c r="P54" i="7"/>
  <c r="W143" i="14"/>
  <c r="V143" i="14"/>
  <c r="AL44" i="7"/>
  <c r="AL48" i="7" s="1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V58" i="14"/>
  <c r="U14" i="14"/>
  <c r="AF54" i="7"/>
  <c r="J39" i="7"/>
  <c r="AE53" i="7"/>
  <c r="I39" i="7"/>
  <c r="W13" i="7"/>
  <c r="P34" i="7"/>
  <c r="AM10" i="7"/>
  <c r="P8" i="7"/>
  <c r="AF18" i="7"/>
  <c r="AD53" i="7"/>
  <c r="AC53" i="7"/>
  <c r="G61" i="8"/>
  <c r="F32" i="7"/>
  <c r="AE34" i="7"/>
  <c r="E17" i="7"/>
  <c r="H18" i="7"/>
  <c r="AD28" i="7" s="1"/>
  <c r="U82" i="14"/>
  <c r="AM148" i="8"/>
  <c r="W127" i="14"/>
  <c r="U41" i="14"/>
  <c r="W41" i="14"/>
  <c r="V31" i="14"/>
  <c r="AF22" i="7"/>
  <c r="AE22" i="7"/>
  <c r="O8" i="7"/>
  <c r="J18" i="7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D20" i="7"/>
  <c r="AL46" i="7" s="1"/>
  <c r="AC20" i="7"/>
  <c r="G123" i="8"/>
  <c r="W121" i="14"/>
  <c r="G97" i="8"/>
  <c r="W95" i="14"/>
  <c r="M148" i="8"/>
  <c r="V121" i="14"/>
  <c r="V111" i="14"/>
  <c r="AC8" i="7"/>
  <c r="AD8" i="7"/>
  <c r="AM43" i="7"/>
  <c r="AM40" i="7" s="1"/>
  <c r="AD42" i="7"/>
  <c r="AL60" i="7" s="1"/>
  <c r="AL56" i="7" s="1"/>
  <c r="E97" i="8"/>
  <c r="AE43" i="7"/>
  <c r="AL65" i="7"/>
  <c r="AM46" i="7"/>
  <c r="U111" i="14"/>
  <c r="Q47" i="7"/>
  <c r="Q44" i="7" s="1"/>
  <c r="Q6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AM60" i="7" s="1"/>
  <c r="AM56" i="7" s="1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AD59" i="7" s="1"/>
  <c r="F123" i="8"/>
  <c r="H28" i="7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J34" i="7"/>
  <c r="AF47" i="7" s="1"/>
  <c r="E61" i="8"/>
  <c r="U27" i="14"/>
  <c r="G63" i="6"/>
  <c r="S61" i="14"/>
  <c r="E97" i="6"/>
  <c r="Q82" i="14"/>
  <c r="O47" i="5"/>
  <c r="AL35" i="5" s="1"/>
  <c r="Q45" i="14"/>
  <c r="S17" i="14"/>
  <c r="Q19" i="5"/>
  <c r="Q17" i="5" s="1"/>
  <c r="Q27" i="5" s="1"/>
  <c r="G24" i="6"/>
  <c r="S6" i="14"/>
  <c r="AD18" i="5"/>
  <c r="R132" i="14"/>
  <c r="R82" i="14"/>
  <c r="AD44" i="5"/>
  <c r="F63" i="6"/>
  <c r="R24" i="14"/>
  <c r="S123" i="14"/>
  <c r="Q24" i="14"/>
  <c r="F17" i="5"/>
  <c r="AF9" i="5"/>
  <c r="O8" i="5"/>
  <c r="Q132" i="14"/>
  <c r="Q127" i="14"/>
  <c r="S27" i="14"/>
  <c r="Q6" i="14"/>
  <c r="AM66" i="5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G143" i="6"/>
  <c r="S127" i="14"/>
  <c r="AC11" i="5"/>
  <c r="O34" i="5"/>
  <c r="D17" i="5"/>
  <c r="AF47" i="5"/>
  <c r="AL45" i="5"/>
  <c r="R127" i="14"/>
  <c r="S121" i="14"/>
  <c r="Q17" i="14"/>
  <c r="O19" i="5"/>
  <c r="AL18" i="5" s="1"/>
  <c r="H28" i="5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D12" i="5"/>
  <c r="R121" i="14"/>
  <c r="R6" i="14"/>
  <c r="AF34" i="5"/>
  <c r="H30" i="11"/>
  <c r="AC47" i="11"/>
  <c r="AL44" i="11"/>
  <c r="AC7" i="11"/>
  <c r="AF7" i="11"/>
  <c r="AD7" i="11"/>
  <c r="E24" i="12"/>
  <c r="AD28" i="11"/>
  <c r="AD47" i="11"/>
  <c r="D32" i="11"/>
  <c r="AC16" i="11"/>
  <c r="AD16" i="11"/>
  <c r="E32" i="11"/>
  <c r="O17" i="11"/>
  <c r="O27" i="11" s="1"/>
  <c r="AE28" i="11"/>
  <c r="AF38" i="11"/>
  <c r="J30" i="11"/>
  <c r="H50" i="11"/>
  <c r="AE38" i="11"/>
  <c r="AD38" i="11"/>
  <c r="I30" i="11"/>
  <c r="AC38" i="11"/>
  <c r="F32" i="11"/>
  <c r="P44" i="9"/>
  <c r="AM35" i="9"/>
  <c r="AE38" i="9"/>
  <c r="AD38" i="9"/>
  <c r="I30" i="9"/>
  <c r="AD28" i="9"/>
  <c r="AE7" i="9"/>
  <c r="F61" i="10"/>
  <c r="W30" i="9"/>
  <c r="Y30" i="9" s="1"/>
  <c r="AF38" i="9"/>
  <c r="AF7" i="9"/>
  <c r="AC7" i="9"/>
  <c r="AM44" i="9"/>
  <c r="AM48" i="9" s="1"/>
  <c r="AC47" i="9"/>
  <c r="AC59" i="9"/>
  <c r="G24" i="10"/>
  <c r="AF27" i="9"/>
  <c r="H54" i="9"/>
  <c r="E32" i="9"/>
  <c r="AD6" i="9" s="1"/>
  <c r="H50" i="9"/>
  <c r="AC52" i="9"/>
  <c r="AC38" i="9"/>
  <c r="H30" i="9"/>
  <c r="AC27" i="9" s="1"/>
  <c r="X41" i="9"/>
  <c r="X43" i="9" s="1"/>
  <c r="X42" i="9"/>
  <c r="AD16" i="7"/>
  <c r="I30" i="7"/>
  <c r="AE38" i="7"/>
  <c r="AD38" i="7"/>
  <c r="AE7" i="7"/>
  <c r="AF38" i="7"/>
  <c r="J30" i="7"/>
  <c r="AC28" i="7"/>
  <c r="AC38" i="7"/>
  <c r="H30" i="7"/>
  <c r="AC7" i="7"/>
  <c r="AF7" i="7"/>
  <c r="AE28" i="7"/>
  <c r="AF28" i="7"/>
  <c r="G148" i="6"/>
  <c r="F148" i="6"/>
  <c r="AD61" i="5"/>
  <c r="AE61" i="5"/>
  <c r="I46" i="5"/>
  <c r="X39" i="5"/>
  <c r="X21" i="5"/>
  <c r="AF38" i="5"/>
  <c r="J30" i="5"/>
  <c r="AE7" i="5"/>
  <c r="AL43" i="5"/>
  <c r="AL40" i="5" s="1"/>
  <c r="AD7" i="5"/>
  <c r="F32" i="5"/>
  <c r="AM46" i="5"/>
  <c r="AM43" i="5"/>
  <c r="AM40" i="5" s="1"/>
  <c r="E61" i="6"/>
  <c r="AF61" i="5"/>
  <c r="AM60" i="5" s="1"/>
  <c r="AM56" i="5" s="1"/>
  <c r="Y14" i="5"/>
  <c r="V12" i="5"/>
  <c r="AE28" i="5"/>
  <c r="AD28" i="5"/>
  <c r="Y32" i="5"/>
  <c r="V30" i="5"/>
  <c r="E32" i="5"/>
  <c r="AM44" i="5"/>
  <c r="I30" i="5"/>
  <c r="AE38" i="5"/>
  <c r="AD38" i="5"/>
  <c r="AC7" i="5"/>
  <c r="AF7" i="5"/>
  <c r="E63" i="6"/>
  <c r="AL60" i="5"/>
  <c r="AL56" i="5" s="1"/>
  <c r="U25" i="5"/>
  <c r="Y25" i="5" s="1"/>
  <c r="AC28" i="5"/>
  <c r="AC61" i="5"/>
  <c r="AE47" i="5"/>
  <c r="D32" i="5"/>
  <c r="H30" i="5"/>
  <c r="AD52" i="5"/>
  <c r="I50" i="5"/>
  <c r="AE52" i="5"/>
  <c r="AC52" i="5"/>
  <c r="H50" i="5"/>
  <c r="AF52" i="5"/>
  <c r="W30" i="5"/>
  <c r="W41" i="5" s="1"/>
  <c r="AF28" i="5"/>
  <c r="O44" i="5"/>
  <c r="AL46" i="5"/>
  <c r="AL44" i="5" s="1"/>
  <c r="O17" i="5"/>
  <c r="O27" i="5" s="1"/>
  <c r="AL17" i="5"/>
  <c r="AL9" i="5" s="1"/>
  <c r="AC38" i="5"/>
  <c r="Q64" i="11" l="1"/>
  <c r="Q66" i="11" s="1"/>
  <c r="Q69" i="11" s="1"/>
  <c r="AM18" i="11"/>
  <c r="AM9" i="11" s="1"/>
  <c r="AM37" i="11" s="1"/>
  <c r="P17" i="11"/>
  <c r="P27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AD62" i="11" s="1"/>
  <c r="P44" i="11"/>
  <c r="AM35" i="11"/>
  <c r="AM20" i="11" s="1"/>
  <c r="AF16" i="11"/>
  <c r="AC123" i="14"/>
  <c r="P64" i="11"/>
  <c r="P66" i="11" s="1"/>
  <c r="AF47" i="11"/>
  <c r="J50" i="11"/>
  <c r="AF46" i="11" s="1"/>
  <c r="AE61" i="14"/>
  <c r="AC61" i="14"/>
  <c r="AE123" i="14"/>
  <c r="AF59" i="11"/>
  <c r="AF62" i="11" s="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O44" i="11"/>
  <c r="O64" i="11" s="1"/>
  <c r="O66" i="11" s="1"/>
  <c r="E63" i="12"/>
  <c r="AC24" i="14"/>
  <c r="Y33" i="11"/>
  <c r="W30" i="11"/>
  <c r="U25" i="11"/>
  <c r="Y25" i="11" s="1"/>
  <c r="Y26" i="11"/>
  <c r="AE148" i="14"/>
  <c r="E147" i="10"/>
  <c r="Y63" i="14"/>
  <c r="Y147" i="14" s="1"/>
  <c r="Z145" i="14"/>
  <c r="Q64" i="9"/>
  <c r="Q66" i="9" s="1"/>
  <c r="Q69" i="9" s="1"/>
  <c r="E145" i="10"/>
  <c r="P64" i="9"/>
  <c r="P66" i="9" s="1"/>
  <c r="AD16" i="9"/>
  <c r="AD62" i="9" s="1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Y123" i="14"/>
  <c r="AA123" i="14"/>
  <c r="Z24" i="14"/>
  <c r="F63" i="10"/>
  <c r="G63" i="10"/>
  <c r="AA24" i="14"/>
  <c r="Z123" i="14"/>
  <c r="O64" i="9"/>
  <c r="AE47" i="9"/>
  <c r="AF62" i="9" s="1"/>
  <c r="I50" i="9"/>
  <c r="AE52" i="9"/>
  <c r="Y148" i="14"/>
  <c r="W41" i="9"/>
  <c r="Z61" i="14"/>
  <c r="O17" i="9"/>
  <c r="O27" i="9" s="1"/>
  <c r="AL18" i="9"/>
  <c r="AL9" i="9" s="1"/>
  <c r="Z148" i="14"/>
  <c r="Y61" i="14"/>
  <c r="Y17" i="9"/>
  <c r="V12" i="9"/>
  <c r="AL35" i="9"/>
  <c r="AL20" i="9" s="1"/>
  <c r="O44" i="9"/>
  <c r="AC27" i="7"/>
  <c r="V24" i="14"/>
  <c r="F63" i="8"/>
  <c r="X23" i="7"/>
  <c r="Y19" i="7"/>
  <c r="AL18" i="7"/>
  <c r="AL9" i="7" s="1"/>
  <c r="O17" i="7"/>
  <c r="O27" i="7" s="1"/>
  <c r="W123" i="14"/>
  <c r="Y10" i="7"/>
  <c r="U7" i="7"/>
  <c r="AL35" i="7"/>
  <c r="O44" i="7"/>
  <c r="O64" i="7" s="1"/>
  <c r="J50" i="7"/>
  <c r="AF52" i="7"/>
  <c r="D32" i="7"/>
  <c r="V12" i="7"/>
  <c r="Y17" i="7"/>
  <c r="AM18" i="7"/>
  <c r="P17" i="7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AF62" i="7" s="1"/>
  <c r="Y38" i="7"/>
  <c r="X37" i="7"/>
  <c r="Y37" i="7" s="1"/>
  <c r="U25" i="7"/>
  <c r="Y25" i="7" s="1"/>
  <c r="E63" i="8"/>
  <c r="U24" i="14"/>
  <c r="V123" i="14"/>
  <c r="V148" i="14" s="1"/>
  <c r="V61" i="14"/>
  <c r="E148" i="8"/>
  <c r="U97" i="14"/>
  <c r="AL20" i="7"/>
  <c r="U123" i="14"/>
  <c r="G63" i="8"/>
  <c r="W61" i="14"/>
  <c r="P27" i="7"/>
  <c r="P66" i="7" s="1"/>
  <c r="P69" i="7" s="1"/>
  <c r="AD52" i="7"/>
  <c r="I50" i="7"/>
  <c r="AE52" i="7"/>
  <c r="G145" i="8"/>
  <c r="J52" i="7"/>
  <c r="AC59" i="7"/>
  <c r="U61" i="14"/>
  <c r="AM35" i="7"/>
  <c r="AM20" i="7" s="1"/>
  <c r="P44" i="7"/>
  <c r="P64" i="7" s="1"/>
  <c r="AM44" i="7"/>
  <c r="AM48" i="7" s="1"/>
  <c r="AC52" i="7"/>
  <c r="AD47" i="7"/>
  <c r="AE47" i="7"/>
  <c r="AC47" i="7"/>
  <c r="V97" i="14"/>
  <c r="F148" i="8"/>
  <c r="E32" i="7"/>
  <c r="AM9" i="7"/>
  <c r="AM37" i="7" s="1"/>
  <c r="U143" i="14"/>
  <c r="E145" i="8"/>
  <c r="AC16" i="7"/>
  <c r="AD62" i="7" s="1"/>
  <c r="F145" i="8"/>
  <c r="Q66" i="5"/>
  <c r="Q69" i="5" s="1"/>
  <c r="AL36" i="5"/>
  <c r="AL20" i="5" s="1"/>
  <c r="O64" i="5"/>
  <c r="O66" i="5" s="1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E148" i="6"/>
  <c r="Q97" i="14"/>
  <c r="Q148" i="14" s="1"/>
  <c r="AL37" i="5"/>
  <c r="AD16" i="5"/>
  <c r="AE16" i="5"/>
  <c r="AC47" i="5"/>
  <c r="AD47" i="5"/>
  <c r="G145" i="6"/>
  <c r="S143" i="14"/>
  <c r="Q123" i="14"/>
  <c r="P44" i="5"/>
  <c r="P64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H54" i="7"/>
  <c r="AD6" i="7"/>
  <c r="AE27" i="7"/>
  <c r="AD27" i="7"/>
  <c r="AF27" i="7"/>
  <c r="AM55" i="7"/>
  <c r="AM51" i="7" s="1"/>
  <c r="AM61" i="7" s="1"/>
  <c r="AM63" i="7" s="1"/>
  <c r="AM68" i="7" s="1"/>
  <c r="H52" i="7"/>
  <c r="J52" i="5"/>
  <c r="AF46" i="5"/>
  <c r="I54" i="5"/>
  <c r="AF6" i="5"/>
  <c r="AC6" i="5"/>
  <c r="AM48" i="5"/>
  <c r="J54" i="5"/>
  <c r="AE6" i="5"/>
  <c r="AL48" i="5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F62" i="5" s="1"/>
  <c r="AC59" i="5"/>
  <c r="AF59" i="5"/>
  <c r="O69" i="11" l="1"/>
  <c r="AL55" i="11"/>
  <c r="AL51" i="11" s="1"/>
  <c r="AL61" i="11" s="1"/>
  <c r="AL63" i="11" s="1"/>
  <c r="AL68" i="11" s="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AM63" i="11" s="1"/>
  <c r="AM68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Y23" i="11" s="1"/>
  <c r="Y42" i="11" s="1"/>
  <c r="U23" i="11"/>
  <c r="AD145" i="14"/>
  <c r="AL37" i="9"/>
  <c r="P69" i="9"/>
  <c r="AM55" i="9"/>
  <c r="AM51" i="9" s="1"/>
  <c r="AM61" i="9" s="1"/>
  <c r="AM63" i="9" s="1"/>
  <c r="AM68" i="9" s="1"/>
  <c r="U23" i="9"/>
  <c r="Y7" i="9"/>
  <c r="V23" i="9"/>
  <c r="Y12" i="9"/>
  <c r="Y23" i="9" s="1"/>
  <c r="Y42" i="9" s="1"/>
  <c r="AE46" i="9"/>
  <c r="AE62" i="9" s="1"/>
  <c r="I52" i="9"/>
  <c r="AA148" i="14"/>
  <c r="J52" i="9"/>
  <c r="J54" i="9"/>
  <c r="AF46" i="9"/>
  <c r="AA145" i="14"/>
  <c r="F147" i="10"/>
  <c r="Z63" i="14"/>
  <c r="Z147" i="14" s="1"/>
  <c r="O66" i="9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AE62" i="7" s="1"/>
  <c r="I54" i="7"/>
  <c r="AD46" i="7"/>
  <c r="I52" i="7"/>
  <c r="AE46" i="7"/>
  <c r="Y32" i="7"/>
  <c r="W30" i="7"/>
  <c r="AF46" i="7"/>
  <c r="AC6" i="7"/>
  <c r="J54" i="7"/>
  <c r="AL37" i="7"/>
  <c r="Y12" i="7"/>
  <c r="V23" i="7"/>
  <c r="O66" i="7"/>
  <c r="V145" i="14"/>
  <c r="W145" i="14"/>
  <c r="G147" i="8"/>
  <c r="W63" i="14"/>
  <c r="W147" i="14" s="1"/>
  <c r="U148" i="14"/>
  <c r="AC46" i="7"/>
  <c r="X42" i="7"/>
  <c r="X41" i="7"/>
  <c r="X43" i="7" s="1"/>
  <c r="AL55" i="5"/>
  <c r="AL51" i="5" s="1"/>
  <c r="AL61" i="5" s="1"/>
  <c r="O69" i="5"/>
  <c r="Q145" i="14"/>
  <c r="S148" i="14"/>
  <c r="U23" i="5"/>
  <c r="Y7" i="5"/>
  <c r="AM37" i="5"/>
  <c r="AD62" i="5"/>
  <c r="S145" i="14"/>
  <c r="R148" i="14"/>
  <c r="AL63" i="5"/>
  <c r="AL68" i="5" s="1"/>
  <c r="P66" i="5"/>
  <c r="R145" i="14"/>
  <c r="AC62" i="11"/>
  <c r="AC62" i="9"/>
  <c r="AC62" i="7"/>
  <c r="X23" i="5"/>
  <c r="Y19" i="5"/>
  <c r="Y23" i="5" s="1"/>
  <c r="Y42" i="5" s="1"/>
  <c r="AC62" i="5"/>
  <c r="V41" i="5"/>
  <c r="W43" i="5" s="1"/>
  <c r="V42" i="5"/>
  <c r="AE62" i="5"/>
  <c r="V41" i="11" l="1"/>
  <c r="V42" i="11"/>
  <c r="U41" i="11"/>
  <c r="U42" i="11"/>
  <c r="W43" i="11"/>
  <c r="AL55" i="9"/>
  <c r="AL51" i="9" s="1"/>
  <c r="AL61" i="9" s="1"/>
  <c r="AL63" i="9" s="1"/>
  <c r="AL68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AL63" i="7" s="1"/>
  <c r="AL68" i="7" s="1"/>
  <c r="U41" i="7"/>
  <c r="U42" i="7"/>
  <c r="AM55" i="5"/>
  <c r="AM51" i="5" s="1"/>
  <c r="AM61" i="5" s="1"/>
  <c r="AM63" i="5" s="1"/>
  <c r="AM68" i="5" s="1"/>
  <c r="P69" i="5"/>
  <c r="U42" i="5"/>
  <c r="U41" i="5"/>
  <c r="U43" i="5" s="1"/>
  <c r="X41" i="5"/>
  <c r="X43" i="5" s="1"/>
  <c r="X42" i="5"/>
  <c r="Y41" i="11" l="1"/>
  <c r="Y43" i="11" s="1"/>
  <c r="U43" i="11"/>
  <c r="U43" i="9"/>
  <c r="Y41" i="9"/>
  <c r="Y43" i="9" s="1"/>
  <c r="U43" i="7"/>
  <c r="Y41" i="7"/>
  <c r="Y43" i="7" s="1"/>
  <c r="W43" i="7"/>
  <c r="Y41" i="5"/>
  <c r="Y43" i="5" s="1"/>
  <c r="G141" i="4" l="1"/>
  <c r="F141" i="4"/>
  <c r="E141" i="4"/>
  <c r="G140" i="4"/>
  <c r="F140" i="4"/>
  <c r="E140" i="4"/>
  <c r="G137" i="4"/>
  <c r="F137" i="4"/>
  <c r="E137" i="4"/>
  <c r="G136" i="4"/>
  <c r="F136" i="4"/>
  <c r="E136" i="4"/>
  <c r="G135" i="4"/>
  <c r="F135" i="4"/>
  <c r="E135" i="4"/>
  <c r="G134" i="4"/>
  <c r="F134" i="4"/>
  <c r="E134" i="4"/>
  <c r="G133" i="4"/>
  <c r="F133" i="4"/>
  <c r="E133" i="4"/>
  <c r="G130" i="4"/>
  <c r="F130" i="4"/>
  <c r="E130" i="4"/>
  <c r="G129" i="4"/>
  <c r="F129" i="4"/>
  <c r="E129" i="4"/>
  <c r="G128" i="4"/>
  <c r="F128" i="4"/>
  <c r="E128" i="4"/>
  <c r="G119" i="4"/>
  <c r="F119" i="4"/>
  <c r="E119" i="4"/>
  <c r="G118" i="4"/>
  <c r="F118" i="4"/>
  <c r="E118" i="4"/>
  <c r="G117" i="4"/>
  <c r="F117" i="4"/>
  <c r="E117" i="4"/>
  <c r="G116" i="4"/>
  <c r="F116" i="4"/>
  <c r="E116" i="4"/>
  <c r="G115" i="4"/>
  <c r="F115" i="4"/>
  <c r="E115" i="4"/>
  <c r="G114" i="4"/>
  <c r="F114" i="4"/>
  <c r="E114" i="4"/>
  <c r="G109" i="4"/>
  <c r="F109" i="4"/>
  <c r="E109" i="4"/>
  <c r="G108" i="4"/>
  <c r="F108" i="4"/>
  <c r="E108" i="4"/>
  <c r="G107" i="4"/>
  <c r="F107" i="4"/>
  <c r="E107" i="4"/>
  <c r="G106" i="4"/>
  <c r="F106" i="4"/>
  <c r="E106" i="4"/>
  <c r="G105" i="4"/>
  <c r="F105" i="4"/>
  <c r="E105" i="4"/>
  <c r="G104" i="4"/>
  <c r="F104" i="4"/>
  <c r="E104" i="4"/>
  <c r="G103" i="4"/>
  <c r="F103" i="4"/>
  <c r="E103" i="4"/>
  <c r="G102" i="4"/>
  <c r="G111" i="4" s="1"/>
  <c r="F102" i="4"/>
  <c r="E102" i="4"/>
  <c r="G93" i="4"/>
  <c r="F93" i="4"/>
  <c r="E93" i="4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B67" i="4"/>
  <c r="G59" i="4"/>
  <c r="F59" i="4"/>
  <c r="E59" i="4"/>
  <c r="G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4" i="4"/>
  <c r="F44" i="4"/>
  <c r="E44" i="4"/>
  <c r="G43" i="4"/>
  <c r="F43" i="4"/>
  <c r="E43" i="4"/>
  <c r="G42" i="4"/>
  <c r="F42" i="4"/>
  <c r="E42" i="4"/>
  <c r="G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0" i="4"/>
  <c r="F30" i="4"/>
  <c r="E30" i="4"/>
  <c r="G29" i="4"/>
  <c r="F29" i="4"/>
  <c r="E29" i="4"/>
  <c r="G28" i="4"/>
  <c r="F28" i="4"/>
  <c r="E28" i="4"/>
  <c r="F27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F17" i="4"/>
  <c r="G16" i="4"/>
  <c r="F16" i="4"/>
  <c r="E16" i="4"/>
  <c r="G15" i="4"/>
  <c r="F15" i="4"/>
  <c r="E15" i="4"/>
  <c r="G14" i="4"/>
  <c r="F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E6" i="4" s="1"/>
  <c r="Q62" i="3"/>
  <c r="Q61" i="3" s="1"/>
  <c r="P62" i="3"/>
  <c r="O62" i="3"/>
  <c r="O61" i="3" s="1"/>
  <c r="P61" i="3"/>
  <c r="Q60" i="3"/>
  <c r="Q59" i="3"/>
  <c r="P59" i="3"/>
  <c r="O59" i="3"/>
  <c r="P58" i="3"/>
  <c r="O58" i="3"/>
  <c r="AM57" i="3"/>
  <c r="AL57" i="3"/>
  <c r="Q57" i="3"/>
  <c r="P57" i="3"/>
  <c r="O57" i="3"/>
  <c r="Q56" i="3"/>
  <c r="P56" i="3"/>
  <c r="Q55" i="3"/>
  <c r="P55" i="3"/>
  <c r="O55" i="3"/>
  <c r="Q53" i="3"/>
  <c r="AM52" i="3"/>
  <c r="AL52" i="3"/>
  <c r="Q52" i="3"/>
  <c r="P52" i="3"/>
  <c r="O52" i="3"/>
  <c r="Q51" i="3"/>
  <c r="P51" i="3"/>
  <c r="Q50" i="3"/>
  <c r="P50" i="3"/>
  <c r="O50" i="3"/>
  <c r="Q49" i="3"/>
  <c r="P49" i="3"/>
  <c r="O49" i="3"/>
  <c r="J48" i="3"/>
  <c r="H48" i="3"/>
  <c r="J47" i="3"/>
  <c r="AF60" i="3" s="1"/>
  <c r="I47" i="3"/>
  <c r="Q46" i="3"/>
  <c r="P46" i="3"/>
  <c r="J46" i="3"/>
  <c r="Q45" i="3"/>
  <c r="P45" i="3"/>
  <c r="O45" i="3"/>
  <c r="J44" i="3"/>
  <c r="AF57" i="3" s="1"/>
  <c r="I44" i="3"/>
  <c r="H44" i="3"/>
  <c r="Q43" i="3"/>
  <c r="O43" i="3"/>
  <c r="AL32" i="3" s="1"/>
  <c r="J43" i="3"/>
  <c r="I43" i="3"/>
  <c r="W34" i="3" s="1"/>
  <c r="Y34" i="3" s="1"/>
  <c r="H43" i="3"/>
  <c r="Q42" i="3"/>
  <c r="P42" i="3"/>
  <c r="AM31" i="3" s="1"/>
  <c r="J42" i="3"/>
  <c r="AF55" i="3" s="1"/>
  <c r="I42" i="3"/>
  <c r="H42" i="3"/>
  <c r="W33" i="3" s="1"/>
  <c r="Y33" i="3" s="1"/>
  <c r="Q41" i="3"/>
  <c r="P41" i="3"/>
  <c r="AM30" i="3" s="1"/>
  <c r="O41" i="3"/>
  <c r="J41" i="3"/>
  <c r="AF54" i="3" s="1"/>
  <c r="I41" i="3"/>
  <c r="H41" i="3"/>
  <c r="V32" i="3" s="1"/>
  <c r="P40" i="3"/>
  <c r="AM29" i="3" s="1"/>
  <c r="O40" i="3"/>
  <c r="AL29" i="3" s="1"/>
  <c r="J40" i="3"/>
  <c r="I40" i="3"/>
  <c r="W13" i="3" s="1"/>
  <c r="W32" i="3" s="1"/>
  <c r="H40" i="3"/>
  <c r="Q39" i="3"/>
  <c r="P39" i="3"/>
  <c r="AM28" i="3" s="1"/>
  <c r="O39" i="3"/>
  <c r="Q38" i="3"/>
  <c r="P38" i="3"/>
  <c r="AM27" i="3" s="1"/>
  <c r="Q37" i="3"/>
  <c r="P37" i="3"/>
  <c r="AM26" i="3" s="1"/>
  <c r="O37" i="3"/>
  <c r="J37" i="3"/>
  <c r="AF50" i="3" s="1"/>
  <c r="I37" i="3"/>
  <c r="H37" i="3"/>
  <c r="P36" i="3"/>
  <c r="O36" i="3"/>
  <c r="J36" i="3"/>
  <c r="I36" i="3"/>
  <c r="U9" i="3" s="1"/>
  <c r="Y9" i="3" s="1"/>
  <c r="H36" i="3"/>
  <c r="W35" i="3"/>
  <c r="Y35" i="3" s="1"/>
  <c r="Q35" i="3"/>
  <c r="O35" i="3"/>
  <c r="AL24" i="3" s="1"/>
  <c r="J35" i="3"/>
  <c r="I35" i="3"/>
  <c r="AD48" i="3" s="1"/>
  <c r="H35" i="3"/>
  <c r="AM34" i="3"/>
  <c r="AM33" i="3"/>
  <c r="AL33" i="3"/>
  <c r="Q33" i="3"/>
  <c r="P33" i="3"/>
  <c r="AM23" i="3" s="1"/>
  <c r="O33" i="3"/>
  <c r="Q32" i="3"/>
  <c r="P32" i="3"/>
  <c r="O32" i="3"/>
  <c r="Q31" i="3"/>
  <c r="P31" i="3"/>
  <c r="P30" i="3" s="1"/>
  <c r="O31" i="3"/>
  <c r="AL30" i="3"/>
  <c r="AL28" i="3"/>
  <c r="F28" i="3"/>
  <c r="E28" i="3"/>
  <c r="AR35" i="3" s="1"/>
  <c r="D28" i="3"/>
  <c r="F27" i="3"/>
  <c r="E27" i="3"/>
  <c r="D27" i="3"/>
  <c r="AC24" i="3" s="1"/>
  <c r="AL26" i="3"/>
  <c r="U26" i="3"/>
  <c r="Y26" i="3" s="1"/>
  <c r="J26" i="3"/>
  <c r="I26" i="3"/>
  <c r="H26" i="3"/>
  <c r="F26" i="3"/>
  <c r="AF23" i="3" s="1"/>
  <c r="E26" i="3"/>
  <c r="D26" i="3"/>
  <c r="AM25" i="3"/>
  <c r="AL25" i="3"/>
  <c r="Q25" i="3"/>
  <c r="P25" i="3"/>
  <c r="O25" i="3"/>
  <c r="J25" i="3"/>
  <c r="I25" i="3"/>
  <c r="H25" i="3"/>
  <c r="F25" i="3"/>
  <c r="AF22" i="3" s="1"/>
  <c r="E25" i="3"/>
  <c r="D25" i="3"/>
  <c r="AF24" i="3"/>
  <c r="Q24" i="3"/>
  <c r="P24" i="3"/>
  <c r="O24" i="3"/>
  <c r="J24" i="3"/>
  <c r="I24" i="3"/>
  <c r="AD42" i="3" s="1"/>
  <c r="H24" i="3"/>
  <c r="F24" i="3"/>
  <c r="E24" i="3"/>
  <c r="D24" i="3"/>
  <c r="AQ30" i="3" s="1"/>
  <c r="AL23" i="3"/>
  <c r="Q23" i="3"/>
  <c r="P23" i="3"/>
  <c r="O23" i="3"/>
  <c r="J23" i="3"/>
  <c r="AF41" i="3" s="1"/>
  <c r="I23" i="3"/>
  <c r="F23" i="3"/>
  <c r="AE20" i="3" s="1"/>
  <c r="E23" i="3"/>
  <c r="D23" i="3"/>
  <c r="AQ29" i="3" s="1"/>
  <c r="AM22" i="3"/>
  <c r="AL22" i="3"/>
  <c r="Q22" i="3"/>
  <c r="P22" i="3"/>
  <c r="O22" i="3"/>
  <c r="J22" i="3"/>
  <c r="I22" i="3"/>
  <c r="AE40" i="3" s="1"/>
  <c r="H22" i="3"/>
  <c r="F22" i="3"/>
  <c r="AE19" i="3" s="1"/>
  <c r="E22" i="3"/>
  <c r="AR28" i="3" s="1"/>
  <c r="D22" i="3"/>
  <c r="AQ28" i="3" s="1"/>
  <c r="AL21" i="3"/>
  <c r="Q21" i="3"/>
  <c r="Q20" i="3" s="1"/>
  <c r="P21" i="3"/>
  <c r="O21" i="3"/>
  <c r="J21" i="3"/>
  <c r="I21" i="3"/>
  <c r="H21" i="3"/>
  <c r="F21" i="3"/>
  <c r="E21" i="3"/>
  <c r="D21" i="3"/>
  <c r="X20" i="3"/>
  <c r="F20" i="3"/>
  <c r="E20" i="3"/>
  <c r="AR24" i="3" s="1"/>
  <c r="D20" i="3"/>
  <c r="AQ24" i="3" s="1"/>
  <c r="AF19" i="3"/>
  <c r="AD19" i="3"/>
  <c r="P19" i="3"/>
  <c r="AM18" i="3" s="1"/>
  <c r="AC18" i="3"/>
  <c r="Q18" i="3"/>
  <c r="P18" i="3"/>
  <c r="AM17" i="3" s="1"/>
  <c r="AD17" i="3"/>
  <c r="V17" i="3"/>
  <c r="Y17" i="3" s="1"/>
  <c r="V16" i="3"/>
  <c r="Y16" i="3" s="1"/>
  <c r="J16" i="3"/>
  <c r="I16" i="3"/>
  <c r="H16" i="3"/>
  <c r="V15" i="3"/>
  <c r="Y15" i="3" s="1"/>
  <c r="Q15" i="3"/>
  <c r="P15" i="3"/>
  <c r="AM16" i="3" s="1"/>
  <c r="O15" i="3"/>
  <c r="AL16" i="3" s="1"/>
  <c r="J15" i="3"/>
  <c r="I15" i="3"/>
  <c r="H15" i="3"/>
  <c r="F15" i="3"/>
  <c r="E15" i="3"/>
  <c r="D15" i="3"/>
  <c r="AE14" i="3"/>
  <c r="V14" i="3"/>
  <c r="Q14" i="3"/>
  <c r="P14" i="3"/>
  <c r="AM15" i="3" s="1"/>
  <c r="O14" i="3"/>
  <c r="AL15" i="3" s="1"/>
  <c r="J14" i="3"/>
  <c r="I14" i="3"/>
  <c r="H14" i="3"/>
  <c r="F14" i="3"/>
  <c r="E14" i="3"/>
  <c r="D14" i="3"/>
  <c r="Q13" i="3"/>
  <c r="P13" i="3"/>
  <c r="AM14" i="3" s="1"/>
  <c r="O13" i="3"/>
  <c r="AL14" i="3" s="1"/>
  <c r="J13" i="3"/>
  <c r="I13" i="3"/>
  <c r="AE33" i="3" s="1"/>
  <c r="H13" i="3"/>
  <c r="F13" i="3"/>
  <c r="E13" i="3"/>
  <c r="D13" i="3"/>
  <c r="AQ20" i="3" s="1"/>
  <c r="Q12" i="3"/>
  <c r="P12" i="3"/>
  <c r="AM13" i="3" s="1"/>
  <c r="O12" i="3"/>
  <c r="AL13" i="3" s="1"/>
  <c r="J12" i="3"/>
  <c r="I12" i="3"/>
  <c r="AD32" i="3" s="1"/>
  <c r="H12" i="3"/>
  <c r="F12" i="3"/>
  <c r="AE11" i="3" s="1"/>
  <c r="E12" i="3"/>
  <c r="AF11" i="3" s="1"/>
  <c r="D12" i="3"/>
  <c r="Q11" i="3"/>
  <c r="P11" i="3"/>
  <c r="AM12" i="3" s="1"/>
  <c r="O11" i="3"/>
  <c r="AL12" i="3" s="1"/>
  <c r="J11" i="3"/>
  <c r="I11" i="3"/>
  <c r="H11" i="3"/>
  <c r="F11" i="3"/>
  <c r="E11" i="3"/>
  <c r="D11" i="3"/>
  <c r="AD10" i="3" s="1"/>
  <c r="U10" i="3"/>
  <c r="Y10" i="3" s="1"/>
  <c r="Q10" i="3"/>
  <c r="P10" i="3"/>
  <c r="AM11" i="3" s="1"/>
  <c r="O10" i="3"/>
  <c r="AL11" i="3" s="1"/>
  <c r="J10" i="3"/>
  <c r="I10" i="3"/>
  <c r="H10" i="3"/>
  <c r="F10" i="3"/>
  <c r="E10" i="3"/>
  <c r="D10" i="3"/>
  <c r="Q9" i="3"/>
  <c r="P9" i="3"/>
  <c r="AM10" i="3" s="1"/>
  <c r="O9" i="3"/>
  <c r="AL10" i="3" s="1"/>
  <c r="J9" i="3"/>
  <c r="I9" i="3"/>
  <c r="H9" i="3"/>
  <c r="F9" i="3"/>
  <c r="AM65" i="3" s="1"/>
  <c r="AR60" i="3" s="1"/>
  <c r="E9" i="3"/>
  <c r="D9" i="3"/>
  <c r="AB4" i="3"/>
  <c r="M4" i="3"/>
  <c r="T4" i="3" s="1"/>
  <c r="C4" i="3"/>
  <c r="M3" i="3"/>
  <c r="C3" i="3"/>
  <c r="C2" i="3"/>
  <c r="AI4" i="3" l="1"/>
  <c r="AP4" i="3"/>
  <c r="AL66" i="3"/>
  <c r="AQ61" i="3" s="1"/>
  <c r="AQ10" i="3"/>
  <c r="U8" i="3"/>
  <c r="U7" i="3" s="1"/>
  <c r="AM66" i="3"/>
  <c r="AR61" i="3" s="1"/>
  <c r="AR10" i="3"/>
  <c r="AC10" i="3"/>
  <c r="AC12" i="3"/>
  <c r="AR20" i="3"/>
  <c r="AF33" i="3"/>
  <c r="AD14" i="3"/>
  <c r="AQ34" i="3"/>
  <c r="AD35" i="3"/>
  <c r="AC17" i="3"/>
  <c r="AC19" i="3"/>
  <c r="AL45" i="3" s="1"/>
  <c r="AM21" i="3"/>
  <c r="AC43" i="3"/>
  <c r="AC44" i="3"/>
  <c r="AC25" i="3"/>
  <c r="AQ35" i="3"/>
  <c r="Q30" i="3"/>
  <c r="H39" i="3"/>
  <c r="AQ45" i="3" s="1"/>
  <c r="Q48" i="3"/>
  <c r="AI2" i="3"/>
  <c r="AP2" i="3"/>
  <c r="AD9" i="3"/>
  <c r="AQ14" i="3"/>
  <c r="D30" i="3"/>
  <c r="AQ15" i="3"/>
  <c r="AD8" i="3"/>
  <c r="AD11" i="3"/>
  <c r="AQ19" i="3"/>
  <c r="AC14" i="3"/>
  <c r="AR34" i="3"/>
  <c r="AE23" i="3"/>
  <c r="AE8" i="3"/>
  <c r="AC29" i="3"/>
  <c r="AC9" i="3"/>
  <c r="AR14" i="3"/>
  <c r="AC11" i="3"/>
  <c r="AR19" i="3"/>
  <c r="AD12" i="3"/>
  <c r="AC13" i="3"/>
  <c r="AF34" i="3"/>
  <c r="V12" i="3"/>
  <c r="P17" i="3"/>
  <c r="F30" i="3"/>
  <c r="AF18" i="3"/>
  <c r="AR15" i="3"/>
  <c r="AD21" i="3"/>
  <c r="AD20" i="3"/>
  <c r="AR29" i="3"/>
  <c r="AC21" i="3"/>
  <c r="AR30" i="3"/>
  <c r="AF42" i="3"/>
  <c r="AD22" i="3"/>
  <c r="AF43" i="3"/>
  <c r="AE25" i="3"/>
  <c r="AD24" i="3"/>
  <c r="AF25" i="3"/>
  <c r="O30" i="3"/>
  <c r="AF53" i="3"/>
  <c r="AD57" i="3"/>
  <c r="M6" i="14"/>
  <c r="O111" i="14"/>
  <c r="AF36" i="3"/>
  <c r="AM45" i="3"/>
  <c r="I39" i="3"/>
  <c r="AR45" i="3" s="1"/>
  <c r="N7" i="14"/>
  <c r="O8" i="14"/>
  <c r="M10" i="14"/>
  <c r="N11" i="14"/>
  <c r="O12" i="14"/>
  <c r="N14" i="14"/>
  <c r="O15" i="14"/>
  <c r="N17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M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U23" i="3"/>
  <c r="Y7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AM43" i="3" s="1"/>
  <c r="AM40" i="3" s="1"/>
  <c r="J34" i="3"/>
  <c r="Y8" i="3"/>
  <c r="AF31" i="3"/>
  <c r="E17" i="3"/>
  <c r="AF20" i="3"/>
  <c r="AD40" i="3"/>
  <c r="AB2" i="3"/>
  <c r="P8" i="3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Q39" i="3" s="1"/>
  <c r="AE18" i="3"/>
  <c r="AC20" i="3"/>
  <c r="AL46" i="3" s="1"/>
  <c r="AF21" i="3"/>
  <c r="AF40" i="3"/>
  <c r="AC22" i="3"/>
  <c r="AE41" i="3"/>
  <c r="AC42" i="3"/>
  <c r="AD25" i="3"/>
  <c r="AD23" i="3"/>
  <c r="AC23" i="3"/>
  <c r="AE44" i="3"/>
  <c r="AD44" i="3"/>
  <c r="U27" i="3"/>
  <c r="AE29" i="3"/>
  <c r="AE36" i="3"/>
  <c r="AD52" i="3"/>
  <c r="AL65" i="3"/>
  <c r="AQ60" i="3" s="1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AR39" i="3" s="1"/>
  <c r="E30" i="3"/>
  <c r="AD16" i="3" s="1"/>
  <c r="H28" i="3"/>
  <c r="AQ40" i="3" s="1"/>
  <c r="AE43" i="3"/>
  <c r="I28" i="3"/>
  <c r="AR40" i="3" s="1"/>
  <c r="H34" i="3"/>
  <c r="AQ44" i="3" s="1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R44" i="3" s="1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E143" i="4"/>
  <c r="AE56" i="3"/>
  <c r="AD56" i="3"/>
  <c r="AE60" i="3"/>
  <c r="AD50" i="3"/>
  <c r="AD53" i="3"/>
  <c r="E24" i="4"/>
  <c r="O46" i="3"/>
  <c r="E41" i="4"/>
  <c r="E51" i="4"/>
  <c r="O56" i="3"/>
  <c r="O54" i="3" s="1"/>
  <c r="F97" i="4"/>
  <c r="F121" i="4"/>
  <c r="F132" i="4"/>
  <c r="AI2" i="1"/>
  <c r="AB4" i="1"/>
  <c r="Q62" i="1"/>
  <c r="P62" i="1"/>
  <c r="O62" i="1"/>
  <c r="Q25" i="1"/>
  <c r="P25" i="1"/>
  <c r="O25" i="1"/>
  <c r="P27" i="3" l="1"/>
  <c r="AR50" i="3" s="1"/>
  <c r="AD41" i="3"/>
  <c r="M24" i="14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M48" i="3"/>
  <c r="AR57" i="3" s="1"/>
  <c r="AD7" i="3"/>
  <c r="G143" i="4"/>
  <c r="O132" i="14"/>
  <c r="Q47" i="3"/>
  <c r="Q44" i="3" s="1"/>
  <c r="Q64" i="3" s="1"/>
  <c r="Q66" i="3" s="1"/>
  <c r="Q69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AQ46" i="3" s="1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Q57" i="3" s="1"/>
  <c r="AD61" i="3"/>
  <c r="I46" i="3"/>
  <c r="AR46" i="3" s="1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F27" i="3" s="1"/>
  <c r="O17" i="3"/>
  <c r="O27" i="3" s="1"/>
  <c r="AQ50" i="3" s="1"/>
  <c r="AL17" i="3"/>
  <c r="AL9" i="3" s="1"/>
  <c r="AM60" i="3"/>
  <c r="AM56" i="3" s="1"/>
  <c r="Y12" i="3"/>
  <c r="H50" i="3"/>
  <c r="V41" i="3"/>
  <c r="U41" i="3"/>
  <c r="M4" i="1"/>
  <c r="T4" i="1" s="1"/>
  <c r="AI4" i="1" s="1"/>
  <c r="M3" i="1"/>
  <c r="C4" i="1"/>
  <c r="C3" i="1"/>
  <c r="C2" i="1"/>
  <c r="AU148" i="2"/>
  <c r="AT148" i="2"/>
  <c r="AS148" i="2"/>
  <c r="AQ148" i="2"/>
  <c r="AP148" i="2"/>
  <c r="AO148" i="2"/>
  <c r="AM148" i="2"/>
  <c r="AL148" i="2"/>
  <c r="AK148" i="2"/>
  <c r="AI148" i="2"/>
  <c r="AH148" i="2"/>
  <c r="AG148" i="2"/>
  <c r="AE148" i="2"/>
  <c r="AD148" i="2"/>
  <c r="AC148" i="2"/>
  <c r="AU147" i="2"/>
  <c r="AT147" i="2"/>
  <c r="AS147" i="2"/>
  <c r="AQ147" i="2"/>
  <c r="AP147" i="2"/>
  <c r="AO147" i="2"/>
  <c r="AM147" i="2"/>
  <c r="AL147" i="2"/>
  <c r="AK147" i="2"/>
  <c r="AI147" i="2"/>
  <c r="AH147" i="2"/>
  <c r="AG147" i="2"/>
  <c r="AE147" i="2"/>
  <c r="AD147" i="2"/>
  <c r="AC147" i="2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G127" i="2" s="1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E121" i="2" s="1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59" i="2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G17" i="2" s="1"/>
  <c r="F18" i="2"/>
  <c r="E18" i="2"/>
  <c r="G16" i="2"/>
  <c r="F16" i="2"/>
  <c r="E16" i="2"/>
  <c r="G15" i="2"/>
  <c r="F15" i="2"/>
  <c r="E15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AU143" i="2"/>
  <c r="AU145" i="2" s="1"/>
  <c r="AU139" i="2"/>
  <c r="AT139" i="2"/>
  <c r="AS139" i="2"/>
  <c r="AU132" i="2"/>
  <c r="AT132" i="2"/>
  <c r="AT143" i="2" s="1"/>
  <c r="AT145" i="2" s="1"/>
  <c r="AS132" i="2"/>
  <c r="AS143" i="2" s="1"/>
  <c r="AU127" i="2"/>
  <c r="AT127" i="2"/>
  <c r="AS127" i="2"/>
  <c r="AU123" i="2"/>
  <c r="AU121" i="2"/>
  <c r="AT121" i="2"/>
  <c r="AT123" i="2" s="1"/>
  <c r="AS121" i="2"/>
  <c r="AS123" i="2" s="1"/>
  <c r="AU111" i="2"/>
  <c r="AT111" i="2"/>
  <c r="AS111" i="2"/>
  <c r="AS97" i="2"/>
  <c r="AU95" i="2"/>
  <c r="AU97" i="2" s="1"/>
  <c r="AT95" i="2"/>
  <c r="AT97" i="2" s="1"/>
  <c r="AS95" i="2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T61" i="2" s="1"/>
  <c r="AS41" i="2"/>
  <c r="AS61" i="2" s="1"/>
  <c r="AU31" i="2"/>
  <c r="AT31" i="2"/>
  <c r="AS31" i="2"/>
  <c r="AU27" i="2"/>
  <c r="AU61" i="2" s="1"/>
  <c r="AT27" i="2"/>
  <c r="AS27" i="2"/>
  <c r="AT24" i="2"/>
  <c r="AU17" i="2"/>
  <c r="AT17" i="2"/>
  <c r="AS17" i="2"/>
  <c r="AU14" i="2"/>
  <c r="AT14" i="2"/>
  <c r="AS14" i="2"/>
  <c r="AU6" i="2"/>
  <c r="AU24" i="2" s="1"/>
  <c r="AU63" i="2" s="1"/>
  <c r="AT6" i="2"/>
  <c r="AS6" i="2"/>
  <c r="AS24" i="2" s="1"/>
  <c r="AS63" i="2" s="1"/>
  <c r="AQ143" i="2"/>
  <c r="AQ145" i="2" s="1"/>
  <c r="AQ139" i="2"/>
  <c r="AP139" i="2"/>
  <c r="AO139" i="2"/>
  <c r="AQ132" i="2"/>
  <c r="AP132" i="2"/>
  <c r="AO132" i="2"/>
  <c r="AO143" i="2" s="1"/>
  <c r="AQ127" i="2"/>
  <c r="AP127" i="2"/>
  <c r="AP143" i="2" s="1"/>
  <c r="AO127" i="2"/>
  <c r="AQ123" i="2"/>
  <c r="AQ121" i="2"/>
  <c r="AP121" i="2"/>
  <c r="AP123" i="2" s="1"/>
  <c r="AO121" i="2"/>
  <c r="AO123" i="2" s="1"/>
  <c r="AQ111" i="2"/>
  <c r="AP111" i="2"/>
  <c r="AO111" i="2"/>
  <c r="AQ95" i="2"/>
  <c r="AQ97" i="2" s="1"/>
  <c r="AP95" i="2"/>
  <c r="AP97" i="2" s="1"/>
  <c r="AO95" i="2"/>
  <c r="AO97" i="2" s="1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O61" i="2" s="1"/>
  <c r="AQ31" i="2"/>
  <c r="AP31" i="2"/>
  <c r="AO31" i="2"/>
  <c r="AQ27" i="2"/>
  <c r="AQ61" i="2" s="1"/>
  <c r="AP27" i="2"/>
  <c r="AP61" i="2" s="1"/>
  <c r="AO27" i="2"/>
  <c r="AP24" i="2"/>
  <c r="AQ17" i="2"/>
  <c r="AP17" i="2"/>
  <c r="AO17" i="2"/>
  <c r="AQ14" i="2"/>
  <c r="AP14" i="2"/>
  <c r="AO14" i="2"/>
  <c r="AQ6" i="2"/>
  <c r="AQ24" i="2" s="1"/>
  <c r="AP6" i="2"/>
  <c r="AO6" i="2"/>
  <c r="AO24" i="2" s="1"/>
  <c r="AO63" i="2" s="1"/>
  <c r="AM143" i="2"/>
  <c r="AM145" i="2" s="1"/>
  <c r="AM139" i="2"/>
  <c r="AL139" i="2"/>
  <c r="AK139" i="2"/>
  <c r="AM132" i="2"/>
  <c r="AL132" i="2"/>
  <c r="AL143" i="2" s="1"/>
  <c r="AL145" i="2" s="1"/>
  <c r="AK132" i="2"/>
  <c r="AK143" i="2" s="1"/>
  <c r="AM127" i="2"/>
  <c r="AL127" i="2"/>
  <c r="AK127" i="2"/>
  <c r="AM123" i="2"/>
  <c r="AM121" i="2"/>
  <c r="AL121" i="2"/>
  <c r="AL123" i="2" s="1"/>
  <c r="AK121" i="2"/>
  <c r="AK123" i="2" s="1"/>
  <c r="AM111" i="2"/>
  <c r="AL111" i="2"/>
  <c r="AK111" i="2"/>
  <c r="AK97" i="2"/>
  <c r="AM95" i="2"/>
  <c r="AM97" i="2" s="1"/>
  <c r="AL95" i="2"/>
  <c r="AL97" i="2" s="1"/>
  <c r="AK95" i="2"/>
  <c r="AM82" i="2"/>
  <c r="AL82" i="2"/>
  <c r="AK82" i="2"/>
  <c r="AK69" i="2"/>
  <c r="AM58" i="2"/>
  <c r="AL58" i="2"/>
  <c r="AK58" i="2"/>
  <c r="AM51" i="2"/>
  <c r="AL51" i="2"/>
  <c r="AK51" i="2"/>
  <c r="AM45" i="2"/>
  <c r="AL45" i="2"/>
  <c r="AK45" i="2"/>
  <c r="AM41" i="2"/>
  <c r="AL41" i="2"/>
  <c r="AL61" i="2" s="1"/>
  <c r="AK41" i="2"/>
  <c r="AK61" i="2" s="1"/>
  <c r="AM31" i="2"/>
  <c r="AL31" i="2"/>
  <c r="AK31" i="2"/>
  <c r="AM27" i="2"/>
  <c r="AM61" i="2" s="1"/>
  <c r="AL27" i="2"/>
  <c r="AK27" i="2"/>
  <c r="AL24" i="2"/>
  <c r="AM17" i="2"/>
  <c r="AL17" i="2"/>
  <c r="AK17" i="2"/>
  <c r="AM14" i="2"/>
  <c r="AL14" i="2"/>
  <c r="AK14" i="2"/>
  <c r="AM6" i="2"/>
  <c r="AM24" i="2" s="1"/>
  <c r="AM63" i="2" s="1"/>
  <c r="AL6" i="2"/>
  <c r="AK6" i="2"/>
  <c r="AK24" i="2" s="1"/>
  <c r="AK63" i="2" s="1"/>
  <c r="AI143" i="2"/>
  <c r="AI145" i="2" s="1"/>
  <c r="AI139" i="2"/>
  <c r="AH139" i="2"/>
  <c r="AG139" i="2"/>
  <c r="AI132" i="2"/>
  <c r="AH132" i="2"/>
  <c r="AH143" i="2" s="1"/>
  <c r="AH145" i="2" s="1"/>
  <c r="AG132" i="2"/>
  <c r="AG143" i="2" s="1"/>
  <c r="AI127" i="2"/>
  <c r="AH127" i="2"/>
  <c r="AG127" i="2"/>
  <c r="AI123" i="2"/>
  <c r="AI121" i="2"/>
  <c r="AH121" i="2"/>
  <c r="AH123" i="2" s="1"/>
  <c r="AG121" i="2"/>
  <c r="AG123" i="2" s="1"/>
  <c r="AI111" i="2"/>
  <c r="AH111" i="2"/>
  <c r="AG111" i="2"/>
  <c r="AI95" i="2"/>
  <c r="AI97" i="2" s="1"/>
  <c r="AH95" i="2"/>
  <c r="AH97" i="2" s="1"/>
  <c r="AG95" i="2"/>
  <c r="AG97" i="2" s="1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G61" i="2" s="1"/>
  <c r="AI31" i="2"/>
  <c r="AH31" i="2"/>
  <c r="AG31" i="2"/>
  <c r="AI27" i="2"/>
  <c r="AI61" i="2" s="1"/>
  <c r="AH27" i="2"/>
  <c r="AH61" i="2" s="1"/>
  <c r="AG27" i="2"/>
  <c r="AH24" i="2"/>
  <c r="AH63" i="2" s="1"/>
  <c r="AI17" i="2"/>
  <c r="AH17" i="2"/>
  <c r="AG17" i="2"/>
  <c r="AI14" i="2"/>
  <c r="AH14" i="2"/>
  <c r="AG14" i="2"/>
  <c r="AI6" i="2"/>
  <c r="AI24" i="2" s="1"/>
  <c r="AH6" i="2"/>
  <c r="AG6" i="2"/>
  <c r="AG24" i="2" s="1"/>
  <c r="AG63" i="2" s="1"/>
  <c r="AE143" i="2"/>
  <c r="AE145" i="2" s="1"/>
  <c r="AE139" i="2"/>
  <c r="AD139" i="2"/>
  <c r="AC139" i="2"/>
  <c r="AE132" i="2"/>
  <c r="AD132" i="2"/>
  <c r="AD143" i="2" s="1"/>
  <c r="AC132" i="2"/>
  <c r="AC143" i="2" s="1"/>
  <c r="AE127" i="2"/>
  <c r="AD127" i="2"/>
  <c r="AC127" i="2"/>
  <c r="AE123" i="2"/>
  <c r="AE121" i="2"/>
  <c r="AD121" i="2"/>
  <c r="AD123" i="2" s="1"/>
  <c r="AC121" i="2"/>
  <c r="AE111" i="2"/>
  <c r="AD111" i="2"/>
  <c r="AC111" i="2"/>
  <c r="AC123" i="2" s="1"/>
  <c r="AE95" i="2"/>
  <c r="AE97" i="2" s="1"/>
  <c r="AD95" i="2"/>
  <c r="AC95" i="2"/>
  <c r="AC97" i="2" s="1"/>
  <c r="AE82" i="2"/>
  <c r="AD82" i="2"/>
  <c r="AD97" i="2" s="1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C61" i="2" s="1"/>
  <c r="AE31" i="2"/>
  <c r="AD31" i="2"/>
  <c r="AC31" i="2"/>
  <c r="AE27" i="2"/>
  <c r="AE61" i="2" s="1"/>
  <c r="AD27" i="2"/>
  <c r="AD61" i="2" s="1"/>
  <c r="AC27" i="2"/>
  <c r="AD24" i="2"/>
  <c r="AE17" i="2"/>
  <c r="AD17" i="2"/>
  <c r="AC17" i="2"/>
  <c r="AE14" i="2"/>
  <c r="AD14" i="2"/>
  <c r="AC14" i="2"/>
  <c r="AE6" i="2"/>
  <c r="AE24" i="2" s="1"/>
  <c r="AD6" i="2"/>
  <c r="AC6" i="2"/>
  <c r="AC24" i="2" s="1"/>
  <c r="AC63" i="2" s="1"/>
  <c r="B67" i="2"/>
  <c r="G132" i="2"/>
  <c r="G58" i="2"/>
  <c r="E27" i="2"/>
  <c r="F132" i="2" l="1"/>
  <c r="J132" i="14" s="1"/>
  <c r="E127" i="2"/>
  <c r="E111" i="2"/>
  <c r="I111" i="14" s="1"/>
  <c r="E95" i="2"/>
  <c r="I95" i="14" s="1"/>
  <c r="E82" i="2"/>
  <c r="I82" i="14" s="1"/>
  <c r="E14" i="2"/>
  <c r="F14" i="2"/>
  <c r="F147" i="4"/>
  <c r="N63" i="14"/>
  <c r="N147" i="14" s="1"/>
  <c r="AL60" i="3"/>
  <c r="AL56" i="3" s="1"/>
  <c r="Y30" i="3"/>
  <c r="F145" i="4"/>
  <c r="N143" i="14"/>
  <c r="AM35" i="3"/>
  <c r="AM20" i="3" s="1"/>
  <c r="AM37" i="3" s="1"/>
  <c r="AR56" i="3" s="1"/>
  <c r="P44" i="3"/>
  <c r="P64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K127" i="14"/>
  <c r="Q11" i="1"/>
  <c r="K9" i="14"/>
  <c r="G9" i="14" s="1"/>
  <c r="Q11" i="13" s="1"/>
  <c r="I27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P18" i="1"/>
  <c r="AM17" i="1" s="1"/>
  <c r="J16" i="14"/>
  <c r="F16" i="14" s="1"/>
  <c r="P18" i="13" s="1"/>
  <c r="K18" i="14"/>
  <c r="G18" i="14" s="1"/>
  <c r="O22" i="1"/>
  <c r="I20" i="14"/>
  <c r="E20" i="14" s="1"/>
  <c r="O22" i="13" s="1"/>
  <c r="P23" i="1"/>
  <c r="J21" i="14"/>
  <c r="F21" i="14" s="1"/>
  <c r="P23" i="13" s="1"/>
  <c r="Q24" i="1"/>
  <c r="K22" i="14"/>
  <c r="G22" i="14" s="1"/>
  <c r="Q24" i="13" s="1"/>
  <c r="O32" i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K74" i="14"/>
  <c r="G74" i="14" s="1"/>
  <c r="D11" i="1"/>
  <c r="I76" i="14"/>
  <c r="E76" i="14" s="1"/>
  <c r="D11" i="13" s="1"/>
  <c r="E12" i="1"/>
  <c r="J77" i="14"/>
  <c r="F77" i="14" s="1"/>
  <c r="E12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J93" i="14"/>
  <c r="F93" i="14" s="1"/>
  <c r="E28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121" i="14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Q18" i="1"/>
  <c r="K16" i="14"/>
  <c r="G16" i="14" s="1"/>
  <c r="Q18" i="13" s="1"/>
  <c r="I19" i="14"/>
  <c r="E19" i="14" s="1"/>
  <c r="O21" i="13" s="1"/>
  <c r="J20" i="14"/>
  <c r="F20" i="14" s="1"/>
  <c r="P22" i="13" s="1"/>
  <c r="Q23" i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AE21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AE25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F143" i="2" s="1"/>
  <c r="J128" i="14"/>
  <c r="F128" i="14" s="1"/>
  <c r="J36" i="1"/>
  <c r="K129" i="14"/>
  <c r="G129" i="14" s="1"/>
  <c r="J36" i="13" s="1"/>
  <c r="AF49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AF55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5" i="14"/>
  <c r="G15" i="14" s="1"/>
  <c r="G14" i="14" s="1"/>
  <c r="I18" i="14"/>
  <c r="E18" i="14" s="1"/>
  <c r="P21" i="1"/>
  <c r="J19" i="14"/>
  <c r="F19" i="14" s="1"/>
  <c r="P21" i="13" s="1"/>
  <c r="Q22" i="1"/>
  <c r="K20" i="14"/>
  <c r="G20" i="14" s="1"/>
  <c r="Q22" i="13" s="1"/>
  <c r="O24" i="1"/>
  <c r="I22" i="14"/>
  <c r="E22" i="14" s="1"/>
  <c r="O24" i="13" s="1"/>
  <c r="P31" i="1"/>
  <c r="AM21" i="1" s="1"/>
  <c r="J28" i="14"/>
  <c r="F28" i="14" s="1"/>
  <c r="Q32" i="1"/>
  <c r="K29" i="14"/>
  <c r="G29" i="14" s="1"/>
  <c r="Q32" i="13" s="1"/>
  <c r="O35" i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E10" i="1"/>
  <c r="AR14" i="1" s="1"/>
  <c r="J75" i="14"/>
  <c r="F75" i="14" s="1"/>
  <c r="E10" i="13" s="1"/>
  <c r="AR14" i="13" s="1"/>
  <c r="F11" i="1"/>
  <c r="K76" i="14"/>
  <c r="G76" i="14" s="1"/>
  <c r="F11" i="13" s="1"/>
  <c r="AE10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I86" i="14"/>
  <c r="E86" i="14" s="1"/>
  <c r="D21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AF54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O18" i="1"/>
  <c r="AL17" i="1" s="1"/>
  <c r="I16" i="14"/>
  <c r="E16" i="14" s="1"/>
  <c r="O18" i="13" s="1"/>
  <c r="J18" i="14"/>
  <c r="F18" i="14" s="1"/>
  <c r="Q21" i="1"/>
  <c r="K19" i="14"/>
  <c r="G19" i="14" s="1"/>
  <c r="Q21" i="13" s="1"/>
  <c r="Q20" i="13" s="1"/>
  <c r="O23" i="1"/>
  <c r="I21" i="14"/>
  <c r="E21" i="14" s="1"/>
  <c r="O23" i="13" s="1"/>
  <c r="P24" i="1"/>
  <c r="J22" i="14"/>
  <c r="F22" i="14" s="1"/>
  <c r="P24" i="13" s="1"/>
  <c r="Q31" i="1"/>
  <c r="K28" i="14"/>
  <c r="G28" i="14" s="1"/>
  <c r="O33" i="1"/>
  <c r="I30" i="14"/>
  <c r="E30" i="14" s="1"/>
  <c r="O33" i="13" s="1"/>
  <c r="AL23" i="13" s="1"/>
  <c r="P35" i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D12" i="1"/>
  <c r="I77" i="14"/>
  <c r="E77" i="14" s="1"/>
  <c r="D12" i="13" s="1"/>
  <c r="AD11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AE13" i="13" s="1"/>
  <c r="D20" i="1"/>
  <c r="I85" i="14"/>
  <c r="E85" i="14" s="1"/>
  <c r="E21" i="1"/>
  <c r="J86" i="14"/>
  <c r="F86" i="14" s="1"/>
  <c r="E21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I93" i="14"/>
  <c r="E93" i="14" s="1"/>
  <c r="D28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AC3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Q19" i="1"/>
  <c r="K17" i="14"/>
  <c r="K14" i="14"/>
  <c r="P60" i="1"/>
  <c r="J58" i="14"/>
  <c r="K132" i="14"/>
  <c r="I58" i="14"/>
  <c r="Y38" i="3"/>
  <c r="X37" i="3"/>
  <c r="Y37" i="3" s="1"/>
  <c r="O64" i="3"/>
  <c r="AC59" i="3"/>
  <c r="H52" i="3"/>
  <c r="J54" i="3"/>
  <c r="AE6" i="3"/>
  <c r="AF6" i="3"/>
  <c r="AC6" i="3"/>
  <c r="H54" i="3"/>
  <c r="AD6" i="3"/>
  <c r="AL20" i="3"/>
  <c r="AL37" i="3" s="1"/>
  <c r="AQ56" i="3" s="1"/>
  <c r="U43" i="3"/>
  <c r="AD59" i="3"/>
  <c r="AE59" i="3"/>
  <c r="AF59" i="3"/>
  <c r="W43" i="3"/>
  <c r="F148" i="4"/>
  <c r="Y21" i="3"/>
  <c r="X19" i="3"/>
  <c r="I50" i="3"/>
  <c r="AD27" i="3"/>
  <c r="AE27" i="3"/>
  <c r="AF46" i="3"/>
  <c r="J52" i="3"/>
  <c r="E41" i="2"/>
  <c r="G51" i="2"/>
  <c r="O40" i="1"/>
  <c r="AM24" i="1"/>
  <c r="P36" i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AL25" i="1"/>
  <c r="O37" i="1"/>
  <c r="AL26" i="1" s="1"/>
  <c r="P38" i="1"/>
  <c r="AM27" i="1" s="1"/>
  <c r="AL29" i="1"/>
  <c r="O41" i="1"/>
  <c r="AL30" i="1" s="1"/>
  <c r="P42" i="1"/>
  <c r="AM31" i="1" s="1"/>
  <c r="G121" i="2"/>
  <c r="J21" i="1"/>
  <c r="Q20" i="1"/>
  <c r="AL22" i="1"/>
  <c r="E139" i="2"/>
  <c r="H48" i="1"/>
  <c r="X39" i="1" s="1"/>
  <c r="F121" i="2"/>
  <c r="E132" i="2"/>
  <c r="H41" i="1"/>
  <c r="V32" i="1" s="1"/>
  <c r="I35" i="1"/>
  <c r="U8" i="1" s="1"/>
  <c r="F111" i="2"/>
  <c r="G111" i="2"/>
  <c r="G123" i="2" s="1"/>
  <c r="G139" i="2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O21" i="1"/>
  <c r="O20" i="1" s="1"/>
  <c r="F17" i="2"/>
  <c r="P22" i="1"/>
  <c r="P20" i="1" s="1"/>
  <c r="E31" i="2"/>
  <c r="AL24" i="1"/>
  <c r="F31" i="2"/>
  <c r="AM25" i="1"/>
  <c r="F45" i="2"/>
  <c r="P50" i="1"/>
  <c r="X38" i="1"/>
  <c r="AB2" i="1"/>
  <c r="T2" i="1"/>
  <c r="M2" i="1"/>
  <c r="O9" i="1"/>
  <c r="AL10" i="1" s="1"/>
  <c r="AS145" i="2"/>
  <c r="AT63" i="2"/>
  <c r="AP63" i="2"/>
  <c r="AO145" i="2"/>
  <c r="AQ63" i="2"/>
  <c r="AP145" i="2"/>
  <c r="AL63" i="2"/>
  <c r="AK145" i="2"/>
  <c r="AG145" i="2"/>
  <c r="AI63" i="2"/>
  <c r="AD63" i="2"/>
  <c r="AC145" i="2"/>
  <c r="AE63" i="2"/>
  <c r="AD145" i="2"/>
  <c r="G143" i="2"/>
  <c r="G24" i="2"/>
  <c r="AD62" i="3" l="1"/>
  <c r="P66" i="3"/>
  <c r="AR52" i="3" s="1"/>
  <c r="AR51" i="3"/>
  <c r="AF62" i="3"/>
  <c r="O66" i="3"/>
  <c r="AQ52" i="3" s="1"/>
  <c r="AQ51" i="3"/>
  <c r="U27" i="1"/>
  <c r="E123" i="2"/>
  <c r="AE9" i="13"/>
  <c r="E97" i="2"/>
  <c r="I97" i="14" s="1"/>
  <c r="AD21" i="13"/>
  <c r="AQ30" i="13"/>
  <c r="AL66" i="1"/>
  <c r="AQ61" i="1" s="1"/>
  <c r="AQ10" i="1"/>
  <c r="O30" i="1"/>
  <c r="AF30" i="13"/>
  <c r="F41" i="14"/>
  <c r="AE24" i="13"/>
  <c r="AF42" i="13"/>
  <c r="AD31" i="13"/>
  <c r="AM55" i="3"/>
  <c r="AM51" i="3" s="1"/>
  <c r="AM61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P19" i="13" s="1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K82" i="14"/>
  <c r="F123" i="2"/>
  <c r="F145" i="2" s="1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AQ10" i="13" s="1"/>
  <c r="E82" i="14"/>
  <c r="Q54" i="13"/>
  <c r="P31" i="13"/>
  <c r="F27" i="14"/>
  <c r="E17" i="14"/>
  <c r="O19" i="13" s="1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AF39" i="13" s="1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J143" i="14"/>
  <c r="P19" i="1"/>
  <c r="AM18" i="1" s="1"/>
  <c r="J17" i="14"/>
  <c r="K143" i="14"/>
  <c r="P47" i="1"/>
  <c r="AM35" i="1" s="1"/>
  <c r="J45" i="14"/>
  <c r="AL23" i="1"/>
  <c r="I31" i="14"/>
  <c r="O19" i="1"/>
  <c r="AL18" i="1" s="1"/>
  <c r="I17" i="14"/>
  <c r="P53" i="1"/>
  <c r="J51" i="14"/>
  <c r="K139" i="14"/>
  <c r="I139" i="14"/>
  <c r="J41" i="14"/>
  <c r="E143" i="2"/>
  <c r="E145" i="2" s="1"/>
  <c r="I132" i="14"/>
  <c r="I41" i="14"/>
  <c r="K24" i="14"/>
  <c r="O53" i="1"/>
  <c r="I51" i="14"/>
  <c r="O69" i="3"/>
  <c r="AL55" i="3"/>
  <c r="AL51" i="3" s="1"/>
  <c r="AL61" i="3" s="1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G148" i="2"/>
  <c r="AL65" i="1"/>
  <c r="AQ60" i="1" s="1"/>
  <c r="AM66" i="1"/>
  <c r="AR61" i="1" s="1"/>
  <c r="G145" i="2"/>
  <c r="AL63" i="3" l="1"/>
  <c r="AQ58" i="3"/>
  <c r="AM63" i="3"/>
  <c r="AR58" i="3"/>
  <c r="E148" i="2"/>
  <c r="AM45" i="13"/>
  <c r="Q27" i="13"/>
  <c r="F97" i="14"/>
  <c r="E24" i="14"/>
  <c r="AL45" i="13"/>
  <c r="F148" i="2"/>
  <c r="O44" i="13"/>
  <c r="P17" i="13"/>
  <c r="E97" i="14"/>
  <c r="F24" i="14"/>
  <c r="F61" i="14"/>
  <c r="Q64" i="13"/>
  <c r="Q66" i="13" s="1"/>
  <c r="Q69" i="13" s="1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V30" i="13"/>
  <c r="I46" i="13"/>
  <c r="X20" i="13"/>
  <c r="AD60" i="13"/>
  <c r="AE60" i="13"/>
  <c r="O17" i="13"/>
  <c r="F123" i="14"/>
  <c r="X38" i="13"/>
  <c r="AC60" i="13"/>
  <c r="H46" i="13"/>
  <c r="AM46" i="13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C39" i="13"/>
  <c r="K148" i="14"/>
  <c r="F143" i="14"/>
  <c r="G61" i="14"/>
  <c r="D30" i="13"/>
  <c r="AD17" i="13"/>
  <c r="AM10" i="13"/>
  <c r="AM9" i="13" s="1"/>
  <c r="P8" i="13"/>
  <c r="AM65" i="13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H46" i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M68" i="3" l="1"/>
  <c r="AR59" i="3"/>
  <c r="AL68" i="3"/>
  <c r="AQ59" i="3"/>
  <c r="AM44" i="13"/>
  <c r="AE7" i="13"/>
  <c r="AL44" i="13"/>
  <c r="AF59" i="13"/>
  <c r="AC52" i="13"/>
  <c r="O64" i="13"/>
  <c r="AQ51" i="13" s="1"/>
  <c r="AL43" i="13"/>
  <c r="AL40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AQ50" i="1" s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C39" i="1"/>
  <c r="AF11" i="1"/>
  <c r="AE12" i="1"/>
  <c r="J18" i="1"/>
  <c r="AE23" i="1"/>
  <c r="AE24" i="1"/>
  <c r="AE25" i="1"/>
  <c r="I28" i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AM48" i="13" l="1"/>
  <c r="AR57" i="13" s="1"/>
  <c r="AC47" i="1"/>
  <c r="AR44" i="1"/>
  <c r="AL48" i="13"/>
  <c r="AQ57" i="13" s="1"/>
  <c r="P66" i="13"/>
  <c r="AR52" i="13" s="1"/>
  <c r="O66" i="13"/>
  <c r="AQ52" i="13" s="1"/>
  <c r="AQ50" i="13"/>
  <c r="AC27" i="13"/>
  <c r="AF62" i="13"/>
  <c r="P69" i="13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V42" i="13"/>
  <c r="P64" i="1"/>
  <c r="AR51" i="1" s="1"/>
  <c r="X42" i="1"/>
  <c r="AL37" i="1"/>
  <c r="AQ56" i="1" s="1"/>
  <c r="O64" i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AM55" i="13" l="1"/>
  <c r="AM51" i="13" s="1"/>
  <c r="AM61" i="13" s="1"/>
  <c r="AM63" i="13" s="1"/>
  <c r="AL55" i="13"/>
  <c r="AL51" i="13" s="1"/>
  <c r="AL61" i="13" s="1"/>
  <c r="AL63" i="13" s="1"/>
  <c r="O66" i="1"/>
  <c r="O69" i="1" s="1"/>
  <c r="AQ51" i="1"/>
  <c r="O69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AM44" i="1"/>
  <c r="AM48" i="1" s="1"/>
  <c r="AR57" i="1" s="1"/>
  <c r="AL48" i="1"/>
  <c r="AQ57" i="1" s="1"/>
  <c r="AF27" i="1"/>
  <c r="J39" i="1"/>
  <c r="J50" i="1" s="1"/>
  <c r="J54" i="1" s="1"/>
  <c r="AC53" i="1"/>
  <c r="Y31" i="1"/>
  <c r="AD6" i="1"/>
  <c r="H39" i="1"/>
  <c r="AQ45" i="1" s="1"/>
  <c r="AC27" i="1"/>
  <c r="AE6" i="1"/>
  <c r="AE27" i="1"/>
  <c r="AD27" i="1"/>
  <c r="AC6" i="1"/>
  <c r="AF6" i="1"/>
  <c r="U41" i="1"/>
  <c r="U42" i="1"/>
  <c r="AQ52" i="1" l="1"/>
  <c r="AR58" i="13"/>
  <c r="AL55" i="1"/>
  <c r="AL51" i="1" s="1"/>
  <c r="AQ58" i="13"/>
  <c r="P69" i="1"/>
  <c r="AR52" i="1"/>
  <c r="AM68" i="13"/>
  <c r="AR59" i="13"/>
  <c r="AL68" i="13"/>
  <c r="AQ59" i="13"/>
  <c r="Y41" i="13"/>
  <c r="Y43" i="13" s="1"/>
  <c r="U43" i="13"/>
  <c r="I39" i="1"/>
  <c r="AE53" i="1"/>
  <c r="AM55" i="1" s="1"/>
  <c r="AM51" i="1" s="1"/>
  <c r="AD53" i="1"/>
  <c r="AL60" i="1" s="1"/>
  <c r="AL56" i="1" s="1"/>
  <c r="W32" i="1"/>
  <c r="Y13" i="1"/>
  <c r="W12" i="1"/>
  <c r="AF53" i="1"/>
  <c r="AM60" i="1" s="1"/>
  <c r="AM56" i="1" s="1"/>
  <c r="H50" i="1"/>
  <c r="J52" i="1"/>
  <c r="U43" i="1"/>
  <c r="AC52" i="1" l="1"/>
  <c r="AR45" i="1"/>
  <c r="AL61" i="1"/>
  <c r="AL63" i="1" s="1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H54" i="1"/>
  <c r="AQ58" i="1" l="1"/>
  <c r="AM63" i="1"/>
  <c r="AR58" i="1"/>
  <c r="AL68" i="1"/>
  <c r="AQ59" i="1"/>
  <c r="AC46" i="1"/>
  <c r="I54" i="1"/>
  <c r="W41" i="1"/>
  <c r="W43" i="1" s="1"/>
  <c r="V42" i="1"/>
  <c r="AE46" i="1"/>
  <c r="AD46" i="1"/>
  <c r="AF46" i="1"/>
  <c r="Y42" i="1"/>
  <c r="I52" i="1"/>
  <c r="AF62" i="1"/>
  <c r="AC62" i="1" l="1"/>
  <c r="AM68" i="1"/>
  <c r="AR59" i="1"/>
  <c r="Y41" i="1"/>
  <c r="Y43" i="1" s="1"/>
  <c r="AE62" i="1"/>
</calcChain>
</file>

<file path=xl/sharedStrings.xml><?xml version="1.0" encoding="utf-8"?>
<sst xmlns="http://schemas.openxmlformats.org/spreadsheetml/2006/main" count="3051" uniqueCount="198">
  <si>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</si>
  <si>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</si>
  <si>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</si>
  <si>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</si>
  <si>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</si>
  <si>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</si>
  <si>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</si>
  <si>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</si>
  <si>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</si>
  <si>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</si>
  <si>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</si>
  <si>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</si>
  <si>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</si>
  <si>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</si>
  <si>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</si>
  <si>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</si>
  <si>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</si>
  <si>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</si>
  <si>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</si>
  <si>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</si>
  <si>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</si>
  <si>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</si>
  <si>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</si>
  <si>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</si>
  <si>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</si>
  <si>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</si>
  <si>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</si>
  <si>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</si>
  <si>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</si>
  <si>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</si>
  <si>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</si>
  <si>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</si>
  <si>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</si>
  <si>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</si>
  <si>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</si>
  <si>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</si>
  <si>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</si>
  <si>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</si>
  <si>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</si>
  <si>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</si>
  <si>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</si>
  <si>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</si>
  <si>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</si>
  <si>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</si>
  <si>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</si>
  <si>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</si>
  <si>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</si>
  <si>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</si>
  <si>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</si>
  <si>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</si>
  <si>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</si>
  <si>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</si>
  <si>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</si>
  <si>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</si>
  <si>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</si>
  <si>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</si>
  <si>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</si>
  <si>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</si>
  <si>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</si>
  <si>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</si>
  <si>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</si>
  <si>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</si>
  <si>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</si>
  <si>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</si>
  <si>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</si>
  <si>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</si>
  <si>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</si>
  <si>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</si>
  <si>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</si>
  <si>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</si>
  <si>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</si>
  <si>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</si>
  <si>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</si>
  <si>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</si>
  <si>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</si>
  <si>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</si>
  <si>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</si>
  <si>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</si>
  <si>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</si>
  <si>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</si>
  <si>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</si>
  <si>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</si>
  <si>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</si>
  <si>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</si>
  <si>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</si>
  <si>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</si>
  <si>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</si>
  <si>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</si>
  <si>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</si>
  <si>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</si>
  <si>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</si>
  <si>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</si>
  <si>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</si>
  <si>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</si>
  <si>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</si>
  <si>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</si>
  <si>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</si>
  <si>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</si>
  <si>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</si>
  <si>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</si>
  <si>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</si>
  <si>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</si>
  <si>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</si>
  <si>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</si>
  <si>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</si>
  <si>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</si>
  <si>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</si>
  <si>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</si>
  <si>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</si>
  <si>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</si>
  <si>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</si>
  <si>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</si>
  <si>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</si>
  <si>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</si>
  <si>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</si>
  <si>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</si>
  <si>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</si>
  <si>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</si>
  <si>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</si>
  <si>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</si>
  <si>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</si>
  <si>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</si>
  <si>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</si>
  <si>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</si>
  <si>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</si>
  <si>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</si>
  <si>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</si>
  <si>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</si>
  <si>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</si>
  <si>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</si>
  <si>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</si>
  <si>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</si>
  <si>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</si>
  <si>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</si>
  <si>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</si>
  <si>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</si>
  <si>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</si>
  <si>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</si>
  <si>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</si>
  <si>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</si>
  <si>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</si>
  <si>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</si>
  <si>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</si>
  <si>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</si>
  <si>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</si>
  <si>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</si>
  <si>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</si>
  <si>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Del 01 de Enero al 31 de Diciembre de 2019</t>
  </si>
  <si>
    <t>Estado de Actividades</t>
  </si>
  <si>
    <t>Estado de Situación Financiera</t>
  </si>
  <si>
    <t>Al 31 de Diciembre de 2019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</si>
  <si>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</si>
  <si>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</si>
  <si>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</si>
  <si>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</si>
  <si>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</si>
  <si>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</si>
  <si>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</si>
  <si>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</si>
  <si>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</si>
  <si>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</si>
  <si>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</si>
  <si>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</si>
  <si>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</si>
  <si>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</si>
  <si>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</si>
  <si>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</si>
  <si>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</si>
  <si>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</si>
  <si>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</si>
  <si>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</si>
  <si>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</si>
  <si>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</si>
  <si>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</si>
  <si>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</si>
  <si>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</si>
  <si>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</si>
  <si>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</si>
  <si>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</si>
  <si>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</si>
  <si>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</si>
  <si>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</si>
  <si>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</si>
  <si>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</si>
  <si>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</si>
  <si>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</si>
  <si>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</si>
  <si>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</si>
  <si>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</si>
  <si>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</si>
  <si>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</si>
  <si>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</si>
  <si>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El Municipio de Silao no cuenta con Instituciones Públicas de Seguridad Social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</si>
  <si>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El Municipio de Silao no cuenta con Entidades Paramunicipales Empresariales No Financieras con Participación Estatal Mayoritaria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</si>
  <si>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El Municipio de Silao no cuenta con Entidades Paramunicipales Empresariales Financieras Monetarias con Participación Estatal Mayoritaria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</si>
  <si>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El Municipio de Silao no cuenta con Entidades Paraestatales Empresariales Financieras No Monetarias Con Participación Estatal Mayoritaria</t>
    </r>
  </si>
  <si>
    <t>3.2.4.0.0 Fideicomisos Financieros Publicos Con Participacion Estatal Mayoritaria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</si>
  <si>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El Municipio de Silao no cuenta con Fideicomisos Financieros Públicos Con Participación Estatal Mayoritaria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</si>
</sst>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</cellStyleXfs>
  <cellXfs count="232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0" fontId="9" fillId="0" borderId="0" xfId="2" applyFont="1" applyAlignment="1" applyProtection="1">
      <alignment horizontal="center" vertical="top" wrapText="1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9" fillId="0" borderId="0" xfId="2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vertical="top"/>
      <protection locked="0"/>
    </xf>
  </cellXfs>
  <cellStyles count="5">
    <cellStyle name="Millares" xfId="1" builtinId="3"/>
    <cellStyle name="Millares 2" xfId="3"/>
    <cellStyle name="Normal" xfId="0" builtinId="0"/>
    <cellStyle name="Normal 2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zoomScale="80" zoomScaleNormal="80" workbookViewId="0">
      <selection activeCell="E1" sqref="E1"/>
    </sheetView>
  </sheetViews>
  <sheetFormatPr baseColWidth="10" defaultColWidth="11.44140625" defaultRowHeight="10.199999999999999" x14ac:dyDescent="0.2"/>
  <cols>
    <col min="1" max="2" width="2" style="70" customWidth="1"/>
    <col min="3" max="3" width="43.33203125" style="98" customWidth="1"/>
    <col min="4" max="4" width="15.33203125" style="17" bestFit="1" customWidth="1"/>
    <col min="5" max="5" width="15.88671875" style="17" bestFit="1" customWidth="1"/>
    <col min="6" max="6" width="15.6640625" style="17" hidden="1" customWidth="1"/>
    <col min="7" max="7" width="50.6640625" style="23" customWidth="1"/>
    <col min="8" max="9" width="15.6640625" style="23" customWidth="1"/>
    <col min="10" max="10" width="16" style="23" hidden="1" customWidth="1"/>
    <col min="11" max="11" width="5.6640625" style="23" customWidth="1"/>
    <col min="12" max="12" width="5.109375" style="70" customWidth="1"/>
    <col min="13" max="13" width="2.44140625" style="23" customWidth="1"/>
    <col min="14" max="14" width="56.6640625" style="23" customWidth="1"/>
    <col min="15" max="15" width="17.44140625" style="23" bestFit="1" customWidth="1"/>
    <col min="16" max="16" width="16" style="23" bestFit="1" customWidth="1"/>
    <col min="17" max="17" width="17.33203125" style="23" hidden="1" customWidth="1"/>
    <col min="18" max="18" width="6.33203125" style="23" customWidth="1"/>
    <col min="19" max="19" width="5.6640625" style="70" customWidth="1"/>
    <col min="20" max="20" width="53.33203125" style="23" customWidth="1"/>
    <col min="21" max="24" width="20.33203125" style="23" customWidth="1"/>
    <col min="25" max="25" width="16.33203125" style="23" customWidth="1"/>
    <col min="26" max="26" width="7.33203125" style="23" customWidth="1"/>
    <col min="27" max="27" width="5.6640625" style="70" customWidth="1"/>
    <col min="28" max="28" width="50.6640625" style="23" customWidth="1"/>
    <col min="29" max="29" width="15.109375" style="23" customWidth="1"/>
    <col min="30" max="30" width="14.6640625" style="23" customWidth="1"/>
    <col min="31" max="31" width="15.109375" style="23" hidden="1" customWidth="1"/>
    <col min="32" max="32" width="15.33203125" style="23" hidden="1" customWidth="1"/>
    <col min="33" max="33" width="7.33203125" style="23" customWidth="1"/>
    <col min="34" max="34" width="7.33203125" style="70" customWidth="1"/>
    <col min="35" max="36" width="1.88671875" style="23" customWidth="1"/>
    <col min="37" max="37" width="57.5546875" style="23" customWidth="1"/>
    <col min="38" max="38" width="15.109375" style="23" bestFit="1" customWidth="1"/>
    <col min="39" max="39" width="15.6640625" style="23" bestFit="1" customWidth="1"/>
    <col min="40" max="41" width="11.44140625" style="124"/>
    <col min="42" max="42" width="78.33203125" style="124" customWidth="1"/>
    <col min="43" max="16384" width="11.441406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" customHeight="1" x14ac:dyDescent="0.2">
      <c r="A2" s="1"/>
      <c r="B2" s="1"/>
      <c r="C2" s="189" t="str">
        <f>+'31120'!B1</f>
        <v>3.1.1.2.0 Entidades Paraestatales y Fideicomisos No Empresariales y No Financieros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3.1.1.2.0 Entidades Paraestatales y Fideicomisos No Empresariales y No Financieros</v>
      </c>
      <c r="N2" s="190"/>
      <c r="O2" s="190"/>
      <c r="P2" s="191"/>
      <c r="Q2" s="158"/>
      <c r="R2" s="2"/>
      <c r="S2" s="1"/>
      <c r="T2" s="195" t="str">
        <f>+C2</f>
        <v>3.1.1.2.0 Entidades Paraestatales y Fideicomisos No Empresariales y No Financieros</v>
      </c>
      <c r="U2" s="196"/>
      <c r="V2" s="196"/>
      <c r="W2" s="196"/>
      <c r="X2" s="196"/>
      <c r="Y2" s="197"/>
      <c r="Z2" s="2"/>
      <c r="AA2" s="1"/>
      <c r="AB2" s="189" t="str">
        <f>+C2</f>
        <v>3.1.1.2.0 Entidades Paraestatales y Fideicomisos No Empresariales y No Financieros</v>
      </c>
      <c r="AC2" s="190"/>
      <c r="AD2" s="190"/>
      <c r="AE2" s="169"/>
      <c r="AF2" s="173"/>
      <c r="AG2" s="2"/>
      <c r="AH2" s="1"/>
      <c r="AI2" s="189" t="str">
        <f>+C2</f>
        <v>3.1.1.2.0 Entidades Paraestatales y Fideicomisos No Empresariales y No Financieros</v>
      </c>
      <c r="AJ2" s="190"/>
      <c r="AK2" s="190"/>
      <c r="AL2" s="190"/>
      <c r="AM2" s="191"/>
      <c r="AP2" s="189" t="str">
        <f>+C2</f>
        <v>3.1.1.2.0 Entidades Paraestatales y Fideicomisos No Empresariales y No Financieros</v>
      </c>
      <c r="AQ2" s="190"/>
      <c r="AR2" s="190"/>
    </row>
    <row r="3" spans="1:44" x14ac:dyDescent="0.2">
      <c r="A3" s="1"/>
      <c r="B3" s="1"/>
      <c r="C3" s="192" t="str">
        <f>+'31120'!B68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+'31120'!B2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178</v>
      </c>
      <c r="AQ3" s="193"/>
      <c r="AR3" s="193"/>
    </row>
    <row r="4" spans="1:44" x14ac:dyDescent="0.2">
      <c r="A4" s="1"/>
      <c r="B4" s="1"/>
      <c r="C4" s="192" t="str">
        <f>+'31120'!B69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+'31120'!B3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11146191.280000001</v>
      </c>
      <c r="AE6" s="30">
        <f>IF(F32&gt;E32,F32-E32,0)</f>
        <v>0</v>
      </c>
      <c r="AF6" s="31">
        <f>IF(E32&gt;F32,E32-F32,0)</f>
        <v>194258752.65000001</v>
      </c>
      <c r="AG6" s="2"/>
      <c r="AH6" s="1"/>
      <c r="AI6" s="210" t="s">
        <v>0</v>
      </c>
      <c r="AJ6" s="211"/>
      <c r="AK6" s="211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146890108.81</v>
      </c>
      <c r="V7" s="28"/>
      <c r="W7" s="28"/>
      <c r="X7" s="27"/>
      <c r="Y7" s="29">
        <f>SUM(U7:X7)</f>
        <v>146890108.81</v>
      </c>
      <c r="Z7" s="2"/>
      <c r="AA7" s="6">
        <v>1100</v>
      </c>
      <c r="AB7" s="48" t="s">
        <v>11</v>
      </c>
      <c r="AC7" s="49">
        <f>IF(E17&gt;D17,E17-D17,0)</f>
        <v>2778003.3699999973</v>
      </c>
      <c r="AD7" s="50">
        <f>IF(D17&gt;E17,D17-E17,0)</f>
        <v>0</v>
      </c>
      <c r="AE7" s="49">
        <f>IF(F17&gt;E17,F17-E17,0)</f>
        <v>0</v>
      </c>
      <c r="AF7" s="50">
        <f>IF(E17&gt;F17,E17-F17,0)</f>
        <v>59819409.759999998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112877575.94000001</v>
      </c>
      <c r="P8" s="39">
        <f>SUM(P9:P15)</f>
        <v>100918308.47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140408974.34999999</v>
      </c>
      <c r="V8" s="28"/>
      <c r="W8" s="28"/>
      <c r="X8" s="28"/>
      <c r="Y8" s="47">
        <f>SUM(U8:X8)</f>
        <v>140408974.34999999</v>
      </c>
      <c r="Z8" s="2"/>
      <c r="AA8" s="44">
        <v>1110</v>
      </c>
      <c r="AB8" s="45" t="s">
        <v>16</v>
      </c>
      <c r="AC8" s="60">
        <f t="shared" ref="AC8:AC14" si="0">IF(E9&gt;D9,E9-D9,0)</f>
        <v>3339803.8599999994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47188384.43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43848580.57</v>
      </c>
      <c r="E9" s="56">
        <f>+'31120'!F74</f>
        <v>47188384.43</v>
      </c>
      <c r="F9" s="56">
        <f>+'31120'!G74</f>
        <v>0</v>
      </c>
      <c r="G9" s="171" t="s">
        <v>17</v>
      </c>
      <c r="H9" s="56">
        <f>+'31120'!E102</f>
        <v>2695583.7800000003</v>
      </c>
      <c r="I9" s="57">
        <f>+'31120'!F102</f>
        <v>5093895.87</v>
      </c>
      <c r="J9" s="57">
        <f>+'31120'!G102</f>
        <v>0</v>
      </c>
      <c r="K9" s="56"/>
      <c r="L9" s="44">
        <v>4110</v>
      </c>
      <c r="M9" s="58"/>
      <c r="N9" s="59" t="s">
        <v>18</v>
      </c>
      <c r="O9" s="56">
        <f>+'31120'!E7</f>
        <v>0</v>
      </c>
      <c r="P9" s="57">
        <f>+'31120'!F7</f>
        <v>0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6481134.46</v>
      </c>
      <c r="V9" s="28"/>
      <c r="W9" s="28"/>
      <c r="X9" s="28"/>
      <c r="Y9" s="47">
        <f>SUM(U9:X9)</f>
        <v>6481134.46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1820441.1199999992</v>
      </c>
      <c r="AE9" s="60">
        <f t="shared" si="2"/>
        <v>0</v>
      </c>
      <c r="AF9" s="61">
        <f t="shared" si="3"/>
        <v>7461696.7400000002</v>
      </c>
      <c r="AG9" s="2"/>
      <c r="AH9" s="1"/>
      <c r="AI9" s="32"/>
      <c r="AJ9" s="52" t="s">
        <v>8</v>
      </c>
      <c r="AK9" s="52"/>
      <c r="AL9" s="27">
        <f>SUM(AL10:AL19)</f>
        <v>137367975.94</v>
      </c>
      <c r="AM9" s="29">
        <f>SUM(AM10:AM19)</f>
        <v>123768859.68000001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9282137.8599999994</v>
      </c>
      <c r="E10" s="56">
        <f>+'31120'!F75</f>
        <v>7461696.7400000002</v>
      </c>
      <c r="F10" s="56">
        <f>+'31120'!G75</f>
        <v>0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479555.66000000015</v>
      </c>
      <c r="AE10" s="60">
        <f t="shared" si="2"/>
        <v>0</v>
      </c>
      <c r="AF10" s="61">
        <f t="shared" si="3"/>
        <v>1748337.29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43848580.57</v>
      </c>
      <c r="AR10" s="186">
        <f t="shared" si="6"/>
        <v>47188384.43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2227892.9500000002</v>
      </c>
      <c r="E11" s="56">
        <f>+'31120'!F76</f>
        <v>1748337.29</v>
      </c>
      <c r="F11" s="56">
        <f>+'31120'!G76</f>
        <v>0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107870303.51000001</v>
      </c>
      <c r="P12" s="57">
        <f>+'31120'!F10</f>
        <v>95440142.400000006</v>
      </c>
      <c r="Q12" s="57">
        <f>+'31120'!G10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26093302.219999999</v>
      </c>
      <c r="W12" s="27">
        <f>SUM(W13:W17)</f>
        <v>16181445.75</v>
      </c>
      <c r="X12" s="27"/>
      <c r="Y12" s="29">
        <f t="shared" ref="Y12:Y17" si="8">SUM(U12:X12)</f>
        <v>42274747.969999999</v>
      </c>
      <c r="Z12" s="2"/>
      <c r="AA12" s="44">
        <v>1150</v>
      </c>
      <c r="AB12" s="45" t="s">
        <v>31</v>
      </c>
      <c r="AC12" s="60">
        <f t="shared" si="0"/>
        <v>1738196.2899999998</v>
      </c>
      <c r="AD12" s="61">
        <f t="shared" si="1"/>
        <v>0</v>
      </c>
      <c r="AE12" s="60">
        <f t="shared" si="2"/>
        <v>0</v>
      </c>
      <c r="AF12" s="61">
        <f t="shared" si="3"/>
        <v>3357918.4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1619722.11</v>
      </c>
      <c r="E13" s="56">
        <f>+'31120'!F78</f>
        <v>3357918.4</v>
      </c>
      <c r="F13" s="56">
        <f>+'31120'!G78</f>
        <v>0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2154560.9500000002</v>
      </c>
      <c r="P13" s="57">
        <f>+'31120'!F11</f>
        <v>2775297.16</v>
      </c>
      <c r="Q13" s="57">
        <f>+'31120'!G11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16181445.75</v>
      </c>
      <c r="X13" s="28"/>
      <c r="Y13" s="47">
        <f t="shared" si="8"/>
        <v>16181445.75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107870303.51000001</v>
      </c>
      <c r="AM13" s="63">
        <f t="shared" si="5"/>
        <v>95440142.400000006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1457211.34</v>
      </c>
      <c r="P14" s="57">
        <f>+'31120'!F12</f>
        <v>1515568.52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26093302.219999999</v>
      </c>
      <c r="W14" s="28"/>
      <c r="X14" s="28"/>
      <c r="Y14" s="47">
        <f t="shared" si="8"/>
        <v>26093302.219999999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63072.9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2154560.9500000002</v>
      </c>
      <c r="AM14" s="63">
        <f t="shared" si="5"/>
        <v>2775297.16</v>
      </c>
      <c r="AP14" s="185" t="str">
        <f>+C10</f>
        <v>Derechos a Recibir Efectivo o Equivalentes</v>
      </c>
      <c r="AQ14" s="186">
        <f t="shared" ref="AQ14:AR14" si="9">+D10</f>
        <v>9282137.8599999994</v>
      </c>
      <c r="AR14" s="186">
        <f t="shared" si="9"/>
        <v>7461696.7400000002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63072.9</v>
      </c>
      <c r="E15" s="56">
        <f>+'31120'!F80</f>
        <v>63072.9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1395500.14</v>
      </c>
      <c r="P15" s="57">
        <f>+'31120'!F13</f>
        <v>1187300.3899999999</v>
      </c>
      <c r="Q15" s="57">
        <f>+'31120'!G13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1457211.34</v>
      </c>
      <c r="AM15" s="63">
        <f t="shared" si="5"/>
        <v>1515568.52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0</v>
      </c>
      <c r="I16" s="57">
        <f>+'31120'!F109</f>
        <v>0</v>
      </c>
      <c r="J16" s="57">
        <f>+'31120'!G109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13924194.650000006</v>
      </c>
      <c r="AE16" s="49">
        <f>IF(F30&gt;E30,F30-E30,0)</f>
        <v>0</v>
      </c>
      <c r="AF16" s="50">
        <f>IF(E30&gt;F30,E30-F30,0)</f>
        <v>134439342.89000002</v>
      </c>
      <c r="AH16" s="44">
        <v>4170</v>
      </c>
      <c r="AI16" s="32"/>
      <c r="AJ16" s="33"/>
      <c r="AK16" s="62" t="s">
        <v>41</v>
      </c>
      <c r="AL16" s="46">
        <f t="shared" si="7"/>
        <v>1395500.14</v>
      </c>
      <c r="AM16" s="63">
        <f t="shared" si="5"/>
        <v>1187300.3899999999</v>
      </c>
    </row>
    <row r="17" spans="1:44" x14ac:dyDescent="0.2">
      <c r="A17" s="44"/>
      <c r="B17" s="44"/>
      <c r="C17" s="64" t="s">
        <v>46</v>
      </c>
      <c r="D17" s="65">
        <f>SUM(D9:D15)</f>
        <v>57041406.390000001</v>
      </c>
      <c r="E17" s="65">
        <f>SUM(E9:E15)</f>
        <v>59819409.759999998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24490400</v>
      </c>
      <c r="P17" s="39">
        <f>SUM(P18:P19)</f>
        <v>22850551.210000001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24490400</v>
      </c>
      <c r="AM17" s="63">
        <f t="shared" ref="AM17:AM18" si="16">+P18</f>
        <v>22850551.210000001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2695583.7800000003</v>
      </c>
      <c r="I18" s="67">
        <f>SUM(I9:I16)</f>
        <v>5093895.87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+'31120'!E16</f>
        <v>24490400</v>
      </c>
      <c r="P18" s="57">
        <f>+'31120'!F16</f>
        <v>22850551.210000001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+'31120'!E17</f>
        <v>0</v>
      </c>
      <c r="P19" s="57">
        <f>+'31120'!F17</f>
        <v>0</v>
      </c>
      <c r="Q19" s="57">
        <f>+'31120'!G17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15467477.939999998</v>
      </c>
      <c r="AE19" s="60">
        <f t="shared" si="14"/>
        <v>0</v>
      </c>
      <c r="AF19" s="61">
        <f t="shared" si="15"/>
        <v>117701594.09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3969620.8999999985</v>
      </c>
      <c r="AE20" s="60">
        <f t="shared" si="14"/>
        <v>0</v>
      </c>
      <c r="AF20" s="61">
        <f t="shared" si="15"/>
        <v>40344125.43</v>
      </c>
      <c r="AI20" s="32"/>
      <c r="AJ20" s="52" t="s">
        <v>9</v>
      </c>
      <c r="AK20" s="52"/>
      <c r="AL20" s="27">
        <f>SUM(AL21:AL36)</f>
        <v>126975743.28999999</v>
      </c>
      <c r="AM20" s="29">
        <f>SUM(AM21:AM36)</f>
        <v>105959980.15000001</v>
      </c>
      <c r="AP20" s="185" t="str">
        <f t="shared" si="18"/>
        <v>Almacenes</v>
      </c>
      <c r="AQ20" s="186">
        <f t="shared" si="18"/>
        <v>1619722.11</v>
      </c>
      <c r="AR20" s="186">
        <f t="shared" si="18"/>
        <v>3357918.4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+'31120'!E19</f>
        <v>0</v>
      </c>
      <c r="P21" s="57">
        <f>+'31120'!F19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3902.2099999999627</v>
      </c>
      <c r="AE21" s="60">
        <f t="shared" si="14"/>
        <v>0</v>
      </c>
      <c r="AF21" s="61">
        <f t="shared" si="15"/>
        <v>1619734.37</v>
      </c>
      <c r="AH21" s="44">
        <v>5110</v>
      </c>
      <c r="AI21" s="32"/>
      <c r="AJ21" s="33"/>
      <c r="AK21" s="71" t="s">
        <v>66</v>
      </c>
      <c r="AL21" s="46">
        <f>+O31</f>
        <v>65254736.659999996</v>
      </c>
      <c r="AM21" s="63">
        <f>+P31</f>
        <v>52919556.359999999</v>
      </c>
    </row>
    <row r="22" spans="1:44" x14ac:dyDescent="0.2">
      <c r="A22" s="44">
        <v>1230</v>
      </c>
      <c r="B22" s="44">
        <v>2220</v>
      </c>
      <c r="C22" s="55" t="s">
        <v>61</v>
      </c>
      <c r="D22" s="56">
        <f>+'31120'!E87</f>
        <v>133169072.03</v>
      </c>
      <c r="E22" s="56">
        <f>+'31120'!F87</f>
        <v>117701594.09</v>
      </c>
      <c r="F22" s="56">
        <f>+'31120'!G87</f>
        <v>0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+'31120'!E20</f>
        <v>0</v>
      </c>
      <c r="P22" s="57">
        <f>+'31120'!F20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5574982.4000000022</v>
      </c>
      <c r="AD22" s="61">
        <f t="shared" si="13"/>
        <v>0</v>
      </c>
      <c r="AE22" s="60">
        <f t="shared" si="14"/>
        <v>25594517.149999999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16308726.58</v>
      </c>
      <c r="AM22" s="63">
        <f>+P32</f>
        <v>10146286.850000001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44313746.329999998</v>
      </c>
      <c r="E23" s="56">
        <f>+'31120'!F88</f>
        <v>40344125.43</v>
      </c>
      <c r="F23" s="56">
        <f>+'31120'!G88</f>
        <v>0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+'31120'!E21</f>
        <v>0</v>
      </c>
      <c r="P23" s="57">
        <f>+'31120'!F21</f>
        <v>0</v>
      </c>
      <c r="Q23" s="57">
        <f>+'31120'!G21</f>
        <v>0</v>
      </c>
      <c r="S23" s="25"/>
      <c r="T23" s="26" t="s">
        <v>173</v>
      </c>
      <c r="U23" s="27">
        <f>+U7</f>
        <v>146890108.81</v>
      </c>
      <c r="V23" s="27">
        <f>+V7+V12+V19</f>
        <v>26093302.219999999</v>
      </c>
      <c r="W23" s="27">
        <f>+W7+W12+W19</f>
        <v>16181445.75</v>
      </c>
      <c r="X23" s="27">
        <f>+X7+X12+X19</f>
        <v>0</v>
      </c>
      <c r="Y23" s="29">
        <f>+Y7+Y12+Y19</f>
        <v>189164856.78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58176</v>
      </c>
      <c r="AE23" s="60">
        <f t="shared" si="14"/>
        <v>0</v>
      </c>
      <c r="AF23" s="61">
        <f t="shared" si="15"/>
        <v>368406.15</v>
      </c>
      <c r="AH23" s="44">
        <v>5130</v>
      </c>
      <c r="AI23" s="32"/>
      <c r="AJ23" s="33"/>
      <c r="AK23" s="71" t="s">
        <v>74</v>
      </c>
      <c r="AL23" s="46">
        <f t="shared" ref="AL23" si="20">+O33</f>
        <v>36366929.509999998</v>
      </c>
      <c r="AM23" s="63">
        <f t="shared" ref="AM23" si="21">+P33</f>
        <v>34440464.240000002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1623636.58</v>
      </c>
      <c r="E24" s="56">
        <f>+'31120'!F89</f>
        <v>1619734.37</v>
      </c>
      <c r="F24" s="56">
        <f>+'31120'!G89</f>
        <v>0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+'31120'!E22</f>
        <v>0</v>
      </c>
      <c r="P24" s="57">
        <f>+'31120'!F22</f>
        <v>0</v>
      </c>
      <c r="Q24" s="57">
        <f>+'31120'!G22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2">+P35</f>
        <v>0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x14ac:dyDescent="0.2">
      <c r="A25" s="44">
        <v>1260</v>
      </c>
      <c r="B25" s="44">
        <v>2250</v>
      </c>
      <c r="C25" s="55" t="s">
        <v>73</v>
      </c>
      <c r="D25" s="56">
        <f>+'31120'!E90</f>
        <v>-31169499.550000001</v>
      </c>
      <c r="E25" s="56">
        <f>+'31120'!F90</f>
        <v>-25594517.149999999</v>
      </c>
      <c r="F25" s="56">
        <f>+'31120'!G90</f>
        <v>0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+'31120'!E23</f>
        <v>0</v>
      </c>
      <c r="P25" s="57">
        <f>+'31120'!F23</f>
        <v>0</v>
      </c>
      <c r="Q25" s="57">
        <f>+'31120'!G23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0</v>
      </c>
      <c r="AM25" s="63">
        <f t="shared" si="22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426582.15</v>
      </c>
      <c r="E26" s="56">
        <f>+'31120'!F91</f>
        <v>368406.15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0</v>
      </c>
      <c r="AM26" s="63">
        <f t="shared" si="22"/>
        <v>0</v>
      </c>
      <c r="AP26" s="124" t="s">
        <v>184</v>
      </c>
    </row>
    <row r="27" spans="1:44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137367975.94</v>
      </c>
      <c r="P27" s="75">
        <f>+P8+P17+P20</f>
        <v>123768859.68000001</v>
      </c>
      <c r="Q27" s="75">
        <f>+Q8+Q17+Q20</f>
        <v>0</v>
      </c>
      <c r="S27" s="44">
        <v>3120</v>
      </c>
      <c r="T27" s="45" t="s">
        <v>19</v>
      </c>
      <c r="U27" s="46">
        <f t="shared" ref="U27:U28" si="25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2398312.09</v>
      </c>
      <c r="AE27" s="30">
        <f>IF(I30&gt;J30,I30-J30,0)</f>
        <v>5093895.87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3257872.57</v>
      </c>
      <c r="AM27" s="63">
        <f t="shared" si="22"/>
        <v>2766203.7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2398312.09</v>
      </c>
      <c r="AE28" s="49">
        <f>IF(I18&gt;J18,I18-J18,0)</f>
        <v>5093895.87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0</v>
      </c>
      <c r="AM28" s="63">
        <f t="shared" si="22"/>
        <v>0</v>
      </c>
      <c r="AP28" s="185" t="str">
        <f>+C22</f>
        <v>Bienes Inmuebles, Infraestructura y Construcciones en Proceso</v>
      </c>
      <c r="AQ28" s="186">
        <f t="shared" ref="AQ28:AR30" si="26">+D22</f>
        <v>133169072.03</v>
      </c>
      <c r="AR28" s="186">
        <f t="shared" si="26"/>
        <v>117701594.09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0</v>
      </c>
      <c r="AD29" s="61">
        <f t="shared" ref="AD29:AD36" si="28">IF(I9&gt;H9,I9-H9,0)</f>
        <v>2398312.09</v>
      </c>
      <c r="AE29" s="60">
        <f t="shared" ref="AE29:AE36" si="29">IF(I9&gt;J9,I9-J9,0)</f>
        <v>5093895.87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44313746.329999998</v>
      </c>
      <c r="AR29" s="186">
        <f t="shared" si="26"/>
        <v>40344125.43</v>
      </c>
    </row>
    <row r="30" spans="1:44" x14ac:dyDescent="0.2">
      <c r="B30" s="44"/>
      <c r="C30" s="64" t="s">
        <v>92</v>
      </c>
      <c r="D30" s="65">
        <f>SUM(D20:D28)</f>
        <v>148363537.54000002</v>
      </c>
      <c r="E30" s="65">
        <f>SUM(E20:E28)</f>
        <v>134439342.89000002</v>
      </c>
      <c r="F30" s="65">
        <f>SUM(F20:F28)</f>
        <v>0</v>
      </c>
      <c r="G30" s="77" t="s">
        <v>93</v>
      </c>
      <c r="H30" s="74">
        <f>+H28+H18</f>
        <v>2695583.7800000003</v>
      </c>
      <c r="I30" s="75">
        <f>+I28+I18</f>
        <v>5093895.87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117930392.75</v>
      </c>
      <c r="P30" s="39">
        <f t="shared" ref="P30:Q30" si="32">SUM(P31:P33)</f>
        <v>97506307.450000003</v>
      </c>
      <c r="Q30" s="39">
        <f t="shared" si="32"/>
        <v>0</v>
      </c>
      <c r="S30" s="25">
        <v>900005</v>
      </c>
      <c r="T30" s="26" t="s">
        <v>175</v>
      </c>
      <c r="U30" s="28" t="s">
        <v>30</v>
      </c>
      <c r="V30" s="27">
        <f>SUM(V31:V35)</f>
        <v>16360879.719999999</v>
      </c>
      <c r="W30" s="27">
        <f>SUM(W31:W35)</f>
        <v>-2816376.3499999996</v>
      </c>
      <c r="X30" s="27"/>
      <c r="Y30" s="29">
        <f t="shared" ref="Y30:Y35" si="33">SUM(U30:X30)</f>
        <v>13544503.369999999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1623636.58</v>
      </c>
      <c r="AR30" s="186">
        <f t="shared" si="26"/>
        <v>1619734.37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65254736.659999996</v>
      </c>
      <c r="P31" s="57">
        <f>+'31120'!F28</f>
        <v>52919556.359999999</v>
      </c>
      <c r="Q31" s="57">
        <f>+'31120'!G28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13365069.4</v>
      </c>
      <c r="X31" s="28"/>
      <c r="Y31" s="47">
        <f t="shared" si="33"/>
        <v>13365069.4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0</v>
      </c>
      <c r="AM31" s="63">
        <f t="shared" si="22"/>
        <v>0</v>
      </c>
    </row>
    <row r="32" spans="1:44" x14ac:dyDescent="0.2">
      <c r="C32" s="16" t="s">
        <v>96</v>
      </c>
      <c r="D32" s="38">
        <f>+D30+D17</f>
        <v>205404943.93000001</v>
      </c>
      <c r="E32" s="38">
        <f>+E30+E17</f>
        <v>194258752.65000001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16308726.58</v>
      </c>
      <c r="P32" s="57">
        <f>+'31120'!F29</f>
        <v>10146286.850000001</v>
      </c>
      <c r="Q32" s="57">
        <f>+'31120'!G29</f>
        <v>0</v>
      </c>
      <c r="S32" s="44">
        <v>3220</v>
      </c>
      <c r="T32" s="45" t="s">
        <v>38</v>
      </c>
      <c r="U32" s="28" t="s">
        <v>30</v>
      </c>
      <c r="V32" s="46">
        <f>+H41-I41</f>
        <v>16360879.719999999</v>
      </c>
      <c r="W32" s="80">
        <f>-W13</f>
        <v>-16181445.75</v>
      </c>
      <c r="X32" s="28"/>
      <c r="Y32" s="47">
        <f t="shared" si="33"/>
        <v>179433.96999999881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36366929.509999998</v>
      </c>
      <c r="P33" s="57">
        <f>+'31120'!F30</f>
        <v>34440464.240000002</v>
      </c>
      <c r="Q33" s="57">
        <f>+'31120'!G30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146890108.81</v>
      </c>
      <c r="I34" s="75">
        <f>SUM(I35:I37)</f>
        <v>146890108.81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3257872.57</v>
      </c>
      <c r="P34" s="39">
        <f>SUM(P35:P43)</f>
        <v>2766203.7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0</v>
      </c>
      <c r="AM34" s="63">
        <f t="shared" si="34"/>
        <v>0</v>
      </c>
      <c r="AP34" s="185" t="str">
        <f>+C15</f>
        <v>Otros Activos Circulantes</v>
      </c>
      <c r="AQ34" s="186">
        <f t="shared" ref="AQ34:AR34" si="37">+D15</f>
        <v>63072.9</v>
      </c>
      <c r="AR34" s="186">
        <f t="shared" si="37"/>
        <v>63072.9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140408974.34999999</v>
      </c>
      <c r="I35" s="57">
        <f>+'31120'!F128</f>
        <v>140408974.34999999</v>
      </c>
      <c r="J35" s="57">
        <f>+'31120'!G128</f>
        <v>0</v>
      </c>
      <c r="K35" s="56"/>
      <c r="L35" s="44">
        <v>5220</v>
      </c>
      <c r="M35" s="58"/>
      <c r="N35" s="59" t="s">
        <v>78</v>
      </c>
      <c r="O35" s="56">
        <f>+'31120'!E32</f>
        <v>0</v>
      </c>
      <c r="P35" s="57">
        <f>+'31120'!F32</f>
        <v>0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6481134.46</v>
      </c>
      <c r="I36" s="57">
        <f>+'31120'!F129</f>
        <v>6481134.46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0</v>
      </c>
      <c r="AD36" s="61">
        <f t="shared" si="28"/>
        <v>0</v>
      </c>
      <c r="AE36" s="60">
        <f t="shared" si="29"/>
        <v>0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5787477.9699999997</v>
      </c>
      <c r="AM36" s="63">
        <f t="shared" si="34"/>
        <v>5687469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0</v>
      </c>
      <c r="P37" s="57">
        <f>+'31120'!F34</f>
        <v>0</v>
      </c>
      <c r="Q37" s="57">
        <f>+'31120'!G34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10392232.650000006</v>
      </c>
      <c r="AM37" s="86">
        <f>+AM9-AM20</f>
        <v>17808879.530000001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3257872.57</v>
      </c>
      <c r="P38" s="57">
        <f>+'31120'!F35</f>
        <v>2766203.7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55819251.339999996</v>
      </c>
      <c r="I39" s="75">
        <f>SUM(I40:I44)</f>
        <v>42274747.969999999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+'31120'!E36</f>
        <v>0</v>
      </c>
      <c r="P39" s="57">
        <f>+'31120'!F36</f>
        <v>0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2695583.7800000003</v>
      </c>
      <c r="AR39" s="186">
        <f t="shared" si="44"/>
        <v>5093895.87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13365069.4</v>
      </c>
      <c r="I40" s="57">
        <f>+'31120'!F133</f>
        <v>16181445.75</v>
      </c>
      <c r="J40" s="57">
        <f>+'31120'!G133</f>
        <v>0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140408974.34999999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42454181.939999998</v>
      </c>
      <c r="I41" s="57">
        <f>+'31120'!F134</f>
        <v>26093302.219999999</v>
      </c>
      <c r="J41" s="57">
        <f>+'31120'!G134</f>
        <v>0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177</v>
      </c>
      <c r="U41" s="89">
        <f>+U23+U25</f>
        <v>146890108.81</v>
      </c>
      <c r="V41" s="89">
        <f>+V23+V25+V30+V37</f>
        <v>42454181.939999998</v>
      </c>
      <c r="W41" s="89">
        <f>+W23+W25+W30+W37</f>
        <v>13365069.4</v>
      </c>
      <c r="X41" s="89">
        <f>+X23+X25+X30+X37</f>
        <v>0</v>
      </c>
      <c r="Y41" s="90">
        <f>SUM(U41:X41)</f>
        <v>202709360.15000001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0</v>
      </c>
      <c r="I42" s="57">
        <f>+'31120'!F135</f>
        <v>0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0</v>
      </c>
      <c r="P42" s="57">
        <f>+'31120'!F39</f>
        <v>0</v>
      </c>
      <c r="Q42" s="57">
        <f>+'31120'!G39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140408974.34999999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19441001.049999997</v>
      </c>
      <c r="AM44" s="29">
        <f>SUM(AM45:AM47)</f>
        <v>159665453.88999999</v>
      </c>
      <c r="AP44" s="185" t="str">
        <f>+G34</f>
        <v>Hacienda Pública/Patrimonio Contribuido</v>
      </c>
      <c r="AQ44" s="186">
        <f t="shared" ref="AQ44:AR44" si="46">+H34</f>
        <v>146890108.81</v>
      </c>
      <c r="AR44" s="186">
        <f t="shared" si="46"/>
        <v>146890108.81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15467477.939999998</v>
      </c>
      <c r="AM45" s="47">
        <f>+AF19-AE19</f>
        <v>117701594.09</v>
      </c>
      <c r="AP45" s="185" t="str">
        <f>+G39</f>
        <v>Hacienda Pública/Patrimonio Generado</v>
      </c>
      <c r="AQ45" s="186">
        <f t="shared" ref="AQ45:AR45" si="47">+H39</f>
        <v>55819251.339999996</v>
      </c>
      <c r="AR45" s="186">
        <f t="shared" si="47"/>
        <v>42274747.969999999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0</v>
      </c>
      <c r="P46" s="57">
        <f>+'31120'!F44</f>
        <v>0</v>
      </c>
      <c r="Q46" s="57">
        <f>+'31120'!G44</f>
        <v>0</v>
      </c>
      <c r="AA46" s="6">
        <v>3000</v>
      </c>
      <c r="AB46" s="26" t="s">
        <v>97</v>
      </c>
      <c r="AC46" s="30">
        <f>IF(H50&gt;I50,H50-I50,0)</f>
        <v>13544503.370000005</v>
      </c>
      <c r="AD46" s="31">
        <f>IF(I50&gt;H50,I50-H50,0)</f>
        <v>0</v>
      </c>
      <c r="AE46" s="30">
        <f>IF(I50&gt;J50,I50-J50,0)</f>
        <v>189164856.78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3973523.1099999985</v>
      </c>
      <c r="AM46" s="47">
        <f>+AF20-AE20+AF21-AE21</f>
        <v>41963859.799999997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146890108.81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5787477.9699999997</v>
      </c>
      <c r="P48" s="39">
        <f>SUM(P49:P53)</f>
        <v>5687469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140408974.34999999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-19441001.049999997</v>
      </c>
      <c r="AM48" s="86">
        <f>+AM40-AM44</f>
        <v>-19256479.539999992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6481134.46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202709360.15000001</v>
      </c>
      <c r="I50" s="75">
        <f t="shared" ref="I50:J50" si="49">+I39+I34+I46</f>
        <v>189164856.78</v>
      </c>
      <c r="J50" s="75">
        <f t="shared" si="49"/>
        <v>0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137367975.94</v>
      </c>
      <c r="AR50" s="186">
        <f>+P27</f>
        <v>123768859.68000001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13281825.760000002</v>
      </c>
      <c r="AM51" s="29">
        <f>+AM52+AM55</f>
        <v>61635415.919999987</v>
      </c>
      <c r="AP51" s="185" t="str">
        <f>+M64</f>
        <v>Total de Gastos y Otras Pérdidas</v>
      </c>
      <c r="AQ51" s="186">
        <f>+O64</f>
        <v>130221411.44</v>
      </c>
      <c r="AR51" s="186">
        <f>+P64</f>
        <v>107975256.49000001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205404943.93000001</v>
      </c>
      <c r="I52" s="39">
        <f t="shared" ref="I52:J52" si="50">+I50+I30</f>
        <v>194258752.65000001</v>
      </c>
      <c r="J52" s="39">
        <f t="shared" si="50"/>
        <v>0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13544503.369999997</v>
      </c>
      <c r="AD52" s="50">
        <f t="shared" ref="AD52:AD57" si="52">IF(I39&gt;H39,I39-H39,0)</f>
        <v>0</v>
      </c>
      <c r="AE52" s="49">
        <f t="shared" ref="AE52:AE57" si="53">IF(I39&gt;J39,I39-J39,0)</f>
        <v>42274747.969999999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7146564.5</v>
      </c>
      <c r="AR52" s="186">
        <f>+P66</f>
        <v>15793603.189999998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5787477.9699999997</v>
      </c>
      <c r="P53" s="57">
        <f>+'31120'!F51</f>
        <v>5687469</v>
      </c>
      <c r="Q53" s="57">
        <f>+'31120'!G51</f>
        <v>0</v>
      </c>
      <c r="AA53" s="44">
        <v>3210</v>
      </c>
      <c r="AB53" s="45" t="s">
        <v>109</v>
      </c>
      <c r="AC53" s="60">
        <f t="shared" si="51"/>
        <v>0</v>
      </c>
      <c r="AD53" s="61">
        <f t="shared" si="52"/>
        <v>2816376.3499999996</v>
      </c>
      <c r="AE53" s="60">
        <f t="shared" si="53"/>
        <v>16181445.75</v>
      </c>
      <c r="AF53" s="61">
        <f t="shared" si="54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5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3245668.15</v>
      </c>
      <c r="P54" s="39">
        <f>SUM(P55:P60)</f>
        <v>2015276.3399999999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16360879.719999999</v>
      </c>
      <c r="AD54" s="61">
        <f t="shared" si="52"/>
        <v>0</v>
      </c>
      <c r="AE54" s="60">
        <f t="shared" si="53"/>
        <v>26093302.219999999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0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13281825.760000002</v>
      </c>
      <c r="AM55" s="101">
        <f>SUM(AE9:AE14)+SUM(AE17:AE18)+SUM(AE22:AE25)+SUM(AE29:AE36)+SUM(AE39:AE44)+SUM(AE49:AE50)+SUM(AE53:AE57)+SUM(AE60:AE61)-P61-P54-P66</f>
        <v>61635415.919999987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7572861.2199999988</v>
      </c>
      <c r="AM56" s="29">
        <f>+AM57+AM60</f>
        <v>12999431.480000002</v>
      </c>
      <c r="AP56" s="185" t="str">
        <f>+AI37</f>
        <v>Flujo Neto de Efectivo por Actividades de Operación</v>
      </c>
      <c r="AQ56" s="186">
        <f>+AL37</f>
        <v>10392232.650000006</v>
      </c>
      <c r="AR56" s="186">
        <f>+AM37</f>
        <v>17808879.530000001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-19441001.049999997</v>
      </c>
      <c r="AR57" s="186">
        <f>+AM48</f>
        <v>-19256479.539999992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5708964.5400000028</v>
      </c>
      <c r="AR58" s="186">
        <f>+AM61</f>
        <v>48635984.439999983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2444.2600000000002</v>
      </c>
      <c r="P59" s="57">
        <f>+'31120'!F57</f>
        <v>8486.1299999999992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-3339803.8599999882</v>
      </c>
      <c r="AR59" s="186">
        <f>+AM63</f>
        <v>47188384.429999992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3243223.89</v>
      </c>
      <c r="P60" s="57">
        <f>+'31120'!F58</f>
        <v>2006790.21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7572861.2199999988</v>
      </c>
      <c r="AM60" s="101">
        <f>SUM(AF9:AF14)+SUM(AF17:AF18)+SUM(AF22:AF25)+SUM(AF29:AF36)+SUM(AF39:AF44)+SUM(AF49:AF50)+SUM(AF53:AF57)+SUM(AF60:AF61)</f>
        <v>12999431.480000002</v>
      </c>
      <c r="AP60" s="185" t="str">
        <f>+AI65</f>
        <v>Efectivo y Equivalentes al Efectivo al Inicio del Ejercicio</v>
      </c>
      <c r="AQ60" s="186">
        <f>+AL65</f>
        <v>47188384.43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5708964.5400000028</v>
      </c>
      <c r="AM61" s="103">
        <f>+AM51-AM56</f>
        <v>48635984.439999983</v>
      </c>
      <c r="AP61" s="185" t="str">
        <f>+AI66</f>
        <v>Efectivo y Equivalentes al Efectivo al Final del Ejercicio</v>
      </c>
      <c r="AQ61" s="186">
        <f>+AL66</f>
        <v>43848580.57</v>
      </c>
      <c r="AR61" s="186">
        <f>+AM66</f>
        <v>47188384.43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09">
        <f>+AC6+AC27+AC46-AD6-AD27-AD46</f>
        <v>3.7252902984619141E-9</v>
      </c>
      <c r="AD62" s="109">
        <f>+AC7+AC16+AC28+AC38+AC47+AC52+AC59-AD7-AD16-AD28-AD38-AD47-AD52-AD59</f>
        <v>-1.1175870895385742E-8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-3339803.8599999882</v>
      </c>
      <c r="AM63" s="111">
        <f>+AM37+AM48+AM61</f>
        <v>47188384.429999992</v>
      </c>
    </row>
    <row r="64" spans="2:44" ht="14.4" customHeight="1" x14ac:dyDescent="0.2">
      <c r="L64" s="44"/>
      <c r="M64" s="72" t="s">
        <v>142</v>
      </c>
      <c r="N64" s="73"/>
      <c r="O64" s="74">
        <f>+O30+O34+O44+O48+O54+O61</f>
        <v>130221411.44</v>
      </c>
      <c r="P64" s="75">
        <f>+P30+P34+P44+P48+P54+P61</f>
        <v>107975256.49000001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47188384.43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7146564.5</v>
      </c>
      <c r="P66" s="39">
        <f>+P27-P64</f>
        <v>15793603.189999998</v>
      </c>
      <c r="Q66" s="39">
        <f>+Q27-Q64</f>
        <v>0</v>
      </c>
      <c r="AI66" s="48" t="s">
        <v>145</v>
      </c>
      <c r="AJ66" s="33"/>
      <c r="AK66" s="84"/>
      <c r="AL66" s="114">
        <f>+D9</f>
        <v>43848580.57</v>
      </c>
      <c r="AM66" s="115">
        <f>+E9</f>
        <v>47188384.43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-1.1175870895385742E-8</v>
      </c>
      <c r="AM68" s="162">
        <f>+AM66-AM65-AM63</f>
        <v>0</v>
      </c>
    </row>
    <row r="69" spans="12:42" x14ac:dyDescent="0.2">
      <c r="O69" s="166">
        <f>+H40-O66</f>
        <v>6218504.9000000004</v>
      </c>
      <c r="P69" s="166">
        <f t="shared" ref="P69:Q69" si="56">+I40-P66</f>
        <v>387842.56000000238</v>
      </c>
      <c r="Q69" s="166">
        <f t="shared" si="56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5:AR5"/>
    <mergeCell ref="M71:P72"/>
    <mergeCell ref="AI70:AM71"/>
    <mergeCell ref="AB5:AD5"/>
    <mergeCell ref="AI5:AM5"/>
    <mergeCell ref="AI6:AK6"/>
    <mergeCell ref="T44:Y45"/>
    <mergeCell ref="M4:P4"/>
    <mergeCell ref="T3:Y3"/>
    <mergeCell ref="T4:Y4"/>
    <mergeCell ref="AP2:AR2"/>
    <mergeCell ref="AP3:AR3"/>
    <mergeCell ref="AP4:AR4"/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0866141732283472" right="0.70866141732283472" top="0.74803149606299213" bottom="0.74803149606299213" header="0.31496062992125984" footer="0.31496062992125984"/>
  <pageSetup paperSize="119" scale="15" orientation="landscape" horizontalDpi="1200" verticalDpi="1200" r:id="rId1"/>
  <ignoredErrors>
    <ignoredError sqref="C8:AM11 C2:AH4 C5:AH5 C17:AM18 C16:P16 R16:AM16 C20:L20 C73:AM73 K22:L22 K21:L21 C69:L69 C70:L72 C30:L30 C33:L33 C32:L32 C31:L31 C34:L53 K23:L26 C21:G26 C27:L29 H22:J22 H23:J26 H21:J21 AL22:AM22 AL21:AM21 O32:Q32 O31:Q31 O33:Q33 O69:Q69 O30:Q30 M27:AM29 M24:AM24 M34:AM34 M31:N31 R31:AM31 M32:N32 R32:AM32 M33:N33 R33:AM33 M30:N30 R30:S30 M70:AM72 M69:N69 R69:AM69 M21:AK21 M22:AK22 R20:AK20 M20:N20 O20:Q20 AL20:AM20 C55:L60 C54:G54 J54:L54 M44:AM68 M35:N35 R35:AM35 M36:N43 R36:AM36 C6 K6:N6 R6:AK6 C7:S7 U7:AM7 C13:AM15 C12:S12 U12:AM12 C19:S19 U19:AM19 M23:S23 U23:AM23 M26:AM26 M25:S25 U25:AM25 U30:AM30 R38:AM40 R37:S37 U37:AM37 R42:AM43 R41:S41 U41:AM41 H54:I54 C62:L68 D61:L61" unlockedFormula="1"/>
    <ignoredError sqref="G6" numberStoredAsText="1" unlockedFormula="1"/>
    <ignoredError sqref="D6:F6 H6:I6 O6:P6 AL6:AM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H4" sqref="H4"/>
    </sheetView>
  </sheetViews>
  <sheetFormatPr baseColWidth="10" defaultColWidth="11.44140625" defaultRowHeight="10.199999999999999" x14ac:dyDescent="0.2"/>
  <cols>
    <col min="1" max="1" width="2" style="124" customWidth="1"/>
    <col min="2" max="2" width="5" style="124" bestFit="1" customWidth="1"/>
    <col min="3" max="3" width="2.33203125" style="124" customWidth="1"/>
    <col min="4" max="4" width="34.6640625" style="124" customWidth="1"/>
    <col min="5" max="7" width="15.6640625" style="124" customWidth="1"/>
    <col min="8" max="8" width="5.6640625" style="124" customWidth="1"/>
    <col min="9" max="11" width="6.44140625" style="124" bestFit="1" customWidth="1"/>
    <col min="12" max="12" width="5.6640625" style="124" customWidth="1"/>
    <col min="13" max="15" width="6.44140625" style="124" bestFit="1" customWidth="1"/>
    <col min="16" max="16" width="5.6640625" style="124" customWidth="1"/>
    <col min="17" max="19" width="6.44140625" style="124" bestFit="1" customWidth="1"/>
    <col min="20" max="20" width="5.6640625" style="124" customWidth="1"/>
    <col min="21" max="23" width="6.44140625" style="124" bestFit="1" customWidth="1"/>
    <col min="24" max="24" width="5.6640625" style="124" customWidth="1"/>
    <col min="25" max="27" width="6.44140625" style="124" bestFit="1" customWidth="1"/>
    <col min="28" max="28" width="5.6640625" style="124" customWidth="1"/>
    <col min="29" max="31" width="6.44140625" style="124" bestFit="1" customWidth="1"/>
    <col min="32" max="32" width="5.6640625" style="124" customWidth="1"/>
    <col min="33" max="35" width="6.44140625" style="124" bestFit="1" customWidth="1"/>
    <col min="36" max="36" width="5.6640625" style="124" customWidth="1"/>
    <col min="37" max="39" width="6.44140625" style="124" bestFit="1" customWidth="1"/>
    <col min="40" max="40" width="5.6640625" style="124" customWidth="1"/>
    <col min="41" max="43" width="6.44140625" style="124" bestFit="1" customWidth="1"/>
    <col min="44" max="44" width="5.6640625" style="124" customWidth="1"/>
    <col min="45" max="47" width="6.44140625" style="124" bestFit="1" customWidth="1"/>
    <col min="48" max="16384" width="11.44140625" style="124"/>
  </cols>
  <sheetData>
    <row r="1" spans="2:47" ht="17.25" customHeight="1" x14ac:dyDescent="0.2">
      <c r="B1" s="215" t="s">
        <v>167</v>
      </c>
      <c r="C1" s="216"/>
      <c r="D1" s="216"/>
      <c r="E1" s="216"/>
      <c r="F1" s="216"/>
      <c r="G1" s="217"/>
    </row>
    <row r="2" spans="2:47" ht="14.4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3.2.3.0.0 Entidades Paraestatales Empresariales Financieras No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showGridLines="0" topLeftCell="AD28" zoomScale="80" zoomScaleNormal="80" workbookViewId="0">
      <selection activeCell="AP2" sqref="AP2:AR66"/>
    </sheetView>
  </sheetViews>
  <sheetFormatPr baseColWidth="10" defaultColWidth="11.44140625" defaultRowHeight="10.199999999999999" x14ac:dyDescent="0.2"/>
  <cols>
    <col min="1" max="2" width="2" style="70" customWidth="1"/>
    <col min="3" max="3" width="43.33203125" style="98" customWidth="1"/>
    <col min="4" max="4" width="15.33203125" style="17" bestFit="1" customWidth="1"/>
    <col min="5" max="5" width="15.88671875" style="17" bestFit="1" customWidth="1"/>
    <col min="6" max="6" width="15.6640625" style="17" hidden="1" customWidth="1"/>
    <col min="7" max="7" width="50.6640625" style="23" customWidth="1"/>
    <col min="8" max="9" width="15.6640625" style="23" customWidth="1"/>
    <col min="10" max="10" width="16" style="23" hidden="1" customWidth="1"/>
    <col min="11" max="11" width="5.6640625" style="23" customWidth="1"/>
    <col min="12" max="12" width="5.109375" style="70" customWidth="1"/>
    <col min="13" max="13" width="2.44140625" style="23" customWidth="1"/>
    <col min="14" max="14" width="56.6640625" style="23" customWidth="1"/>
    <col min="15" max="15" width="17.44140625" style="23" bestFit="1" customWidth="1"/>
    <col min="16" max="16" width="16" style="23" bestFit="1" customWidth="1"/>
    <col min="17" max="17" width="17.33203125" style="23" hidden="1" customWidth="1"/>
    <col min="18" max="18" width="6.33203125" style="23" customWidth="1"/>
    <col min="19" max="19" width="5.6640625" style="70" customWidth="1"/>
    <col min="20" max="20" width="53.33203125" style="23" customWidth="1"/>
    <col min="21" max="24" width="20.33203125" style="23" customWidth="1"/>
    <col min="25" max="25" width="16.33203125" style="23" customWidth="1"/>
    <col min="26" max="26" width="7.33203125" style="23" customWidth="1"/>
    <col min="27" max="27" width="5.6640625" style="70" customWidth="1"/>
    <col min="28" max="28" width="50.6640625" style="23" customWidth="1"/>
    <col min="29" max="29" width="15.109375" style="23" customWidth="1"/>
    <col min="30" max="30" width="14.6640625" style="23" customWidth="1"/>
    <col min="31" max="31" width="15.109375" style="23" hidden="1" customWidth="1"/>
    <col min="32" max="32" width="15.33203125" style="23" hidden="1" customWidth="1"/>
    <col min="33" max="33" width="7.33203125" style="23" customWidth="1"/>
    <col min="34" max="34" width="7.33203125" style="70" customWidth="1"/>
    <col min="35" max="36" width="1.88671875" style="23" customWidth="1"/>
    <col min="37" max="37" width="57.5546875" style="23" customWidth="1"/>
    <col min="38" max="38" width="15.109375" style="23" bestFit="1" customWidth="1"/>
    <col min="39" max="39" width="15.6640625" style="23" bestFit="1" customWidth="1"/>
    <col min="40" max="41" width="11.44140625" style="124"/>
    <col min="42" max="42" width="78.33203125" style="124" customWidth="1"/>
    <col min="43" max="16384" width="11.441406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" customHeight="1" x14ac:dyDescent="0.2">
      <c r="A2" s="1"/>
      <c r="B2" s="1"/>
      <c r="C2" s="189" t="str">
        <f>+'32400'!B1</f>
        <v>3.2.4.0.0 Fideicomisos Financieros Publicos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3.2.4.0.0 Fideicomisos Financieros Publicos Con Participacion Estatal Mayoritaria</v>
      </c>
      <c r="N2" s="190"/>
      <c r="O2" s="190"/>
      <c r="P2" s="191"/>
      <c r="Q2" s="158"/>
      <c r="R2" s="2"/>
      <c r="S2" s="1"/>
      <c r="T2" s="195" t="str">
        <f>+C2</f>
        <v>3.2.4.0.0 Fideicomisos Financieros Publicos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3.2.4.0.0 Fideicomisos Financieros Publicos Con Participacion Estatal Mayoritaria</v>
      </c>
      <c r="AC2" s="190"/>
      <c r="AD2" s="190"/>
      <c r="AE2" s="169"/>
      <c r="AF2" s="173"/>
      <c r="AG2" s="2"/>
      <c r="AH2" s="1"/>
      <c r="AI2" s="189" t="str">
        <f>+C2</f>
        <v>3.2.4.0.0 Fideicomisos Financieros Publicos Con Participacion Estatal Mayoritaria</v>
      </c>
      <c r="AJ2" s="190"/>
      <c r="AK2" s="190"/>
      <c r="AL2" s="190"/>
      <c r="AM2" s="191"/>
      <c r="AP2" s="189" t="str">
        <f>+C2</f>
        <v>3.2.4.0.0 Fideicomisos Financieros Publicos Con Participacion Estatal Mayoritaria</v>
      </c>
      <c r="AQ2" s="190"/>
      <c r="AR2" s="190"/>
    </row>
    <row r="3" spans="1:44" x14ac:dyDescent="0.2">
      <c r="A3" s="1"/>
      <c r="B3" s="1"/>
      <c r="C3" s="192" t="str">
        <f>+'32400'!B68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+'32400'!B2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178</v>
      </c>
      <c r="AQ3" s="193"/>
      <c r="AR3" s="193"/>
    </row>
    <row r="4" spans="1:44" x14ac:dyDescent="0.2">
      <c r="A4" s="1"/>
      <c r="B4" s="1"/>
      <c r="C4" s="192" t="str">
        <f>+'32400'!B69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+'32400'!B3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T46" s="188" t="s">
        <v>197</v>
      </c>
      <c r="U46" s="188"/>
      <c r="V46" s="188"/>
      <c r="W46" s="188"/>
      <c r="X46" s="188"/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ht="10.199999999999999" customHeight="1" x14ac:dyDescent="0.2">
      <c r="C57" s="188" t="s">
        <v>197</v>
      </c>
      <c r="D57" s="188"/>
      <c r="E57" s="188"/>
      <c r="F57" s="188"/>
      <c r="G57" s="188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 t="s">
        <v>197</v>
      </c>
      <c r="AC64" s="188"/>
      <c r="AD64" s="188"/>
      <c r="AE64" s="188"/>
      <c r="AF64" s="188"/>
      <c r="AG64" s="171"/>
      <c r="AI64" s="26"/>
      <c r="AJ64" s="33"/>
      <c r="AK64" s="84"/>
      <c r="AL64" s="112"/>
      <c r="AM64" s="113"/>
      <c r="AP64" s="124" t="s">
        <v>190</v>
      </c>
    </row>
    <row r="65" spans="12:46" x14ac:dyDescent="0.2">
      <c r="L65" s="6">
        <v>3210</v>
      </c>
      <c r="M65" s="104"/>
      <c r="N65" s="73"/>
      <c r="O65" s="65"/>
      <c r="P65" s="67"/>
      <c r="Q65" s="67"/>
      <c r="AB65" s="188"/>
      <c r="AC65" s="188"/>
      <c r="AD65" s="188"/>
      <c r="AE65" s="188"/>
      <c r="AF65" s="188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6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  <c r="AP66" s="188" t="s">
        <v>197</v>
      </c>
      <c r="AQ66" s="188"/>
      <c r="AR66" s="188"/>
      <c r="AS66" s="93"/>
      <c r="AT66" s="93"/>
    </row>
    <row r="67" spans="12:46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  <c r="AP67" s="93"/>
      <c r="AQ67" s="93"/>
      <c r="AR67" s="93"/>
      <c r="AS67" s="93"/>
      <c r="AT67" s="93"/>
    </row>
    <row r="68" spans="12:46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6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6" x14ac:dyDescent="0.2">
      <c r="AI70" s="188" t="s">
        <v>114</v>
      </c>
      <c r="AJ70" s="188"/>
      <c r="AK70" s="188"/>
      <c r="AL70" s="188"/>
      <c r="AM70" s="188"/>
    </row>
    <row r="71" spans="12:46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6" x14ac:dyDescent="0.2">
      <c r="M72" s="188"/>
      <c r="N72" s="188"/>
      <c r="O72" s="188"/>
      <c r="P72" s="188"/>
      <c r="Q72" s="171"/>
      <c r="R72" s="171"/>
      <c r="AI72" s="188" t="s">
        <v>197</v>
      </c>
      <c r="AJ72" s="188"/>
      <c r="AK72" s="188"/>
      <c r="AL72" s="188"/>
      <c r="AM72" s="188"/>
    </row>
    <row r="73" spans="12:46" x14ac:dyDescent="0.2">
      <c r="M73" s="188" t="s">
        <v>197</v>
      </c>
      <c r="N73" s="188"/>
      <c r="O73" s="188"/>
      <c r="P73" s="188"/>
      <c r="Q73" s="188"/>
      <c r="AI73" s="188"/>
      <c r="AJ73" s="188"/>
      <c r="AK73" s="188"/>
      <c r="AL73" s="188"/>
      <c r="AM73" s="188"/>
    </row>
  </sheetData>
  <mergeCells count="35">
    <mergeCell ref="AI72:AM73"/>
    <mergeCell ref="AP66:AR66"/>
    <mergeCell ref="C57:G57"/>
    <mergeCell ref="M73:Q73"/>
    <mergeCell ref="T46:X46"/>
    <mergeCell ref="AB64:AF65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0866141732283472" right="0.70866141732283472" top="0.74803149606299213" bottom="0.74803149606299213" header="0.31496062992125984" footer="0.31496062992125984"/>
  <pageSetup paperSize="9" scale="11" orientation="portrait" horizontalDpi="4294967295" verticalDpi="4294967295" r:id="rId1"/>
  <ignoredErrors>
    <ignoredError sqref="C2:AM4 D9:AR37 U7:Y8 AC7:AD8 AP2:AR4 H39:AR45 O38:P38 M55:P72 O8:P8 X38:Y38 AC55:AD61 AC62 AL55:AM68 M74:P88 H47:AR54 H46:S46 Y46:AR46" unlockedFormula="1"/>
    <ignoredError sqref="D6:AB6 AE6:AM6" numberStoredAsText="1"/>
    <ignoredError sqref="AC6:AD6" numberStoredAsText="1" unlockedFormula="1"/>
    <ignoredError sqref="AD62" formula="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8" activePane="bottomRight" state="frozen"/>
      <selection activeCell="C47" sqref="C47"/>
      <selection pane="topRight" activeCell="C47" sqref="C47"/>
      <selection pane="bottomLeft" activeCell="C47" sqref="C47"/>
      <selection pane="bottomRight" activeCell="B67" sqref="B67:G67"/>
    </sheetView>
  </sheetViews>
  <sheetFormatPr baseColWidth="10" defaultColWidth="11.44140625" defaultRowHeight="10.199999999999999" x14ac:dyDescent="0.2"/>
  <cols>
    <col min="1" max="1" width="2" style="124" customWidth="1"/>
    <col min="2" max="2" width="5" style="124" bestFit="1" customWidth="1"/>
    <col min="3" max="3" width="2.33203125" style="124" customWidth="1"/>
    <col min="4" max="4" width="34.6640625" style="124" customWidth="1"/>
    <col min="5" max="7" width="15.6640625" style="124" customWidth="1"/>
    <col min="8" max="8" width="5.6640625" style="124" customWidth="1"/>
    <col min="9" max="11" width="6.44140625" style="124" bestFit="1" customWidth="1"/>
    <col min="12" max="12" width="5.6640625" style="124" customWidth="1"/>
    <col min="13" max="15" width="6.44140625" style="124" bestFit="1" customWidth="1"/>
    <col min="16" max="16" width="5.6640625" style="124" customWidth="1"/>
    <col min="17" max="19" width="6.44140625" style="124" bestFit="1" customWidth="1"/>
    <col min="20" max="20" width="5.6640625" style="124" customWidth="1"/>
    <col min="21" max="23" width="6.44140625" style="124" bestFit="1" customWidth="1"/>
    <col min="24" max="24" width="5.6640625" style="124" customWidth="1"/>
    <col min="25" max="27" width="6.44140625" style="124" bestFit="1" customWidth="1"/>
    <col min="28" max="28" width="5.6640625" style="124" customWidth="1"/>
    <col min="29" max="31" width="6.44140625" style="124" bestFit="1" customWidth="1"/>
    <col min="32" max="32" width="5.6640625" style="124" customWidth="1"/>
    <col min="33" max="35" width="6.44140625" style="124" bestFit="1" customWidth="1"/>
    <col min="36" max="36" width="5.6640625" style="124" customWidth="1"/>
    <col min="37" max="39" width="6.44140625" style="124" bestFit="1" customWidth="1"/>
    <col min="40" max="40" width="5.6640625" style="124" customWidth="1"/>
    <col min="41" max="43" width="6.44140625" style="124" bestFit="1" customWidth="1"/>
    <col min="44" max="44" width="5.6640625" style="124" customWidth="1"/>
    <col min="45" max="47" width="6.44140625" style="124" bestFit="1" customWidth="1"/>
    <col min="48" max="16384" width="11.44140625" style="124"/>
  </cols>
  <sheetData>
    <row r="1" spans="2:47" ht="14.4" customHeight="1" x14ac:dyDescent="0.2">
      <c r="B1" s="215" t="s">
        <v>196</v>
      </c>
      <c r="C1" s="216"/>
      <c r="D1" s="216"/>
      <c r="E1" s="216"/>
      <c r="F1" s="216"/>
      <c r="G1" s="217"/>
    </row>
    <row r="2" spans="2:47" ht="14.4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3.2.4.0.0 Fideicomisos Financieros Publicos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tabSelected="1" topLeftCell="AH26" zoomScale="80" zoomScaleNormal="80" workbookViewId="0">
      <selection activeCell="AN39" sqref="AN39"/>
    </sheetView>
  </sheetViews>
  <sheetFormatPr baseColWidth="10" defaultColWidth="11.44140625" defaultRowHeight="10.199999999999999" x14ac:dyDescent="0.2"/>
  <cols>
    <col min="1" max="2" width="2" style="70" customWidth="1"/>
    <col min="3" max="3" width="43.33203125" style="98" customWidth="1"/>
    <col min="4" max="4" width="15.33203125" style="17" bestFit="1" customWidth="1"/>
    <col min="5" max="5" width="15.88671875" style="17" bestFit="1" customWidth="1"/>
    <col min="6" max="6" width="15.6640625" style="17" hidden="1" customWidth="1"/>
    <col min="7" max="7" width="50.6640625" style="23" customWidth="1"/>
    <col min="8" max="9" width="15.6640625" style="23" customWidth="1"/>
    <col min="10" max="10" width="16" style="23" hidden="1" customWidth="1"/>
    <col min="11" max="11" width="5.6640625" style="23" customWidth="1"/>
    <col min="12" max="12" width="5.109375" style="70" customWidth="1"/>
    <col min="13" max="13" width="2.44140625" style="23" customWidth="1"/>
    <col min="14" max="14" width="56.6640625" style="23" customWidth="1"/>
    <col min="15" max="15" width="17.44140625" style="23" bestFit="1" customWidth="1"/>
    <col min="16" max="16" width="16" style="23" bestFit="1" customWidth="1"/>
    <col min="17" max="17" width="17.33203125" style="23" hidden="1" customWidth="1"/>
    <col min="18" max="18" width="6.33203125" style="23" customWidth="1"/>
    <col min="19" max="19" width="5.6640625" style="70" customWidth="1"/>
    <col min="20" max="20" width="53.33203125" style="23" customWidth="1"/>
    <col min="21" max="24" width="20.33203125" style="23" customWidth="1"/>
    <col min="25" max="25" width="16.33203125" style="23" customWidth="1"/>
    <col min="26" max="26" width="7.33203125" style="23" customWidth="1"/>
    <col min="27" max="27" width="5.6640625" style="70" customWidth="1"/>
    <col min="28" max="28" width="50.6640625" style="23" customWidth="1"/>
    <col min="29" max="29" width="16.44140625" style="23" bestFit="1" customWidth="1"/>
    <col min="30" max="30" width="14.6640625" style="23" customWidth="1"/>
    <col min="31" max="31" width="15.109375" style="23" hidden="1" customWidth="1"/>
    <col min="32" max="32" width="15.33203125" style="23" hidden="1" customWidth="1"/>
    <col min="33" max="33" width="7.33203125" style="23" customWidth="1"/>
    <col min="34" max="34" width="7.33203125" style="70" customWidth="1"/>
    <col min="35" max="36" width="1.88671875" style="23" customWidth="1"/>
    <col min="37" max="37" width="57.5546875" style="23" customWidth="1"/>
    <col min="38" max="38" width="16.88671875" style="23" bestFit="1" customWidth="1"/>
    <col min="39" max="39" width="15.6640625" style="23" bestFit="1" customWidth="1"/>
    <col min="40" max="41" width="11.44140625" style="124"/>
    <col min="42" max="42" width="78.33203125" style="124" customWidth="1"/>
    <col min="43" max="16384" width="11.441406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" customHeight="1" x14ac:dyDescent="0.2">
      <c r="A2" s="1"/>
      <c r="B2" s="1"/>
      <c r="C2" s="189" t="str">
        <f>+Paramunicipal!B1</f>
        <v>Sector Paramunicipal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Sector Paramunicipal</v>
      </c>
      <c r="N2" s="190"/>
      <c r="O2" s="190"/>
      <c r="P2" s="191"/>
      <c r="Q2" s="158"/>
      <c r="R2" s="2"/>
      <c r="S2" s="1"/>
      <c r="T2" s="195" t="str">
        <f>+C2</f>
        <v>Sector Paramunicipal</v>
      </c>
      <c r="U2" s="196"/>
      <c r="V2" s="196"/>
      <c r="W2" s="196"/>
      <c r="X2" s="196"/>
      <c r="Y2" s="197"/>
      <c r="Z2" s="2"/>
      <c r="AA2" s="1"/>
      <c r="AB2" s="189" t="str">
        <f>+C2</f>
        <v>Sector Paramunicipal</v>
      </c>
      <c r="AC2" s="190"/>
      <c r="AD2" s="190"/>
      <c r="AE2" s="169"/>
      <c r="AF2" s="173"/>
      <c r="AG2" s="2"/>
      <c r="AH2" s="1"/>
      <c r="AI2" s="189" t="str">
        <f>+C2</f>
        <v>Sector Paramunicipal</v>
      </c>
      <c r="AJ2" s="190"/>
      <c r="AK2" s="190"/>
      <c r="AL2" s="190"/>
      <c r="AM2" s="191"/>
      <c r="AP2" s="189" t="str">
        <f>+C2</f>
        <v>Sector Paramunicipal</v>
      </c>
      <c r="AQ2" s="190"/>
      <c r="AR2" s="190"/>
    </row>
    <row r="3" spans="1:44" x14ac:dyDescent="0.2">
      <c r="A3" s="1"/>
      <c r="B3" s="1"/>
      <c r="C3" s="192" t="str">
        <f>+Paramunicipal!B68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+Paramunicipal!B2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178</v>
      </c>
      <c r="AQ3" s="193"/>
      <c r="AR3" s="193"/>
    </row>
    <row r="4" spans="1:44" x14ac:dyDescent="0.2">
      <c r="A4" s="1"/>
      <c r="B4" s="1"/>
      <c r="C4" s="192" t="str">
        <f>+Paramunicipal!B69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+Paramunicipal!B3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11146191.280000001</v>
      </c>
      <c r="AE6" s="30">
        <f>IF(F32&gt;E32,F32-E32,0)</f>
        <v>0</v>
      </c>
      <c r="AF6" s="31">
        <f>IF(E32&gt;F32,E32-F32,0)</f>
        <v>194258752.65000001</v>
      </c>
      <c r="AG6" s="2"/>
      <c r="AH6" s="1"/>
      <c r="AI6" s="210" t="s">
        <v>0</v>
      </c>
      <c r="AJ6" s="211"/>
      <c r="AK6" s="211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146890108.81</v>
      </c>
      <c r="V7" s="28"/>
      <c r="W7" s="28"/>
      <c r="X7" s="27"/>
      <c r="Y7" s="29">
        <f>SUM(U7:X7)</f>
        <v>146890108.81</v>
      </c>
      <c r="Z7" s="2"/>
      <c r="AA7" s="6">
        <v>1100</v>
      </c>
      <c r="AB7" s="48" t="s">
        <v>11</v>
      </c>
      <c r="AC7" s="49">
        <f>IF(E17&gt;D17,E17-D17,0)</f>
        <v>2778003.3699999973</v>
      </c>
      <c r="AD7" s="50">
        <f>IF(D17&gt;E17,D17-E17,0)</f>
        <v>0</v>
      </c>
      <c r="AE7" s="49">
        <f>IF(F17&gt;E17,F17-E17,0)</f>
        <v>0</v>
      </c>
      <c r="AF7" s="50">
        <f>IF(E17&gt;F17,E17-F17,0)</f>
        <v>59819409.759999998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112877575.94000001</v>
      </c>
      <c r="P8" s="39">
        <f>SUM(P9:P15)</f>
        <v>100918308.47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140408974.34999999</v>
      </c>
      <c r="V8" s="28"/>
      <c r="W8" s="28"/>
      <c r="X8" s="28"/>
      <c r="Y8" s="47">
        <f>SUM(U8:X8)</f>
        <v>140408974.34999999</v>
      </c>
      <c r="Z8" s="2"/>
      <c r="AA8" s="44">
        <v>1110</v>
      </c>
      <c r="AB8" s="45" t="s">
        <v>16</v>
      </c>
      <c r="AC8" s="60">
        <f t="shared" ref="AC8:AC14" si="0">IF(E9&gt;D9,E9-D9,0)</f>
        <v>3339803.8599999994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47188384.43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43848580.57</v>
      </c>
      <c r="E9" s="56">
        <f>+Paramunicipal!F74</f>
        <v>47188384.43</v>
      </c>
      <c r="F9" s="56">
        <f>+Paramunicipal!G74</f>
        <v>0</v>
      </c>
      <c r="G9" s="171" t="s">
        <v>17</v>
      </c>
      <c r="H9" s="56">
        <f>+Paramunicipal!E102</f>
        <v>2695583.7800000003</v>
      </c>
      <c r="I9" s="57">
        <f>+Paramunicipal!F102</f>
        <v>5093895.87</v>
      </c>
      <c r="J9" s="57">
        <f>+Paramunicipal!G102</f>
        <v>0</v>
      </c>
      <c r="K9" s="56"/>
      <c r="L9" s="44">
        <v>4110</v>
      </c>
      <c r="M9" s="58"/>
      <c r="N9" s="59" t="s">
        <v>18</v>
      </c>
      <c r="O9" s="56">
        <f>+Paramunicipal!E7</f>
        <v>0</v>
      </c>
      <c r="P9" s="57">
        <f>+Paramunicipal!F7</f>
        <v>0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6481134.46</v>
      </c>
      <c r="V9" s="28"/>
      <c r="W9" s="28"/>
      <c r="X9" s="28"/>
      <c r="Y9" s="47">
        <f>SUM(U9:X9)</f>
        <v>6481134.46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1820441.1199999992</v>
      </c>
      <c r="AE9" s="60">
        <f t="shared" si="2"/>
        <v>0</v>
      </c>
      <c r="AF9" s="61">
        <f t="shared" si="3"/>
        <v>7461696.7400000002</v>
      </c>
      <c r="AG9" s="2"/>
      <c r="AH9" s="1"/>
      <c r="AI9" s="32"/>
      <c r="AJ9" s="52" t="s">
        <v>8</v>
      </c>
      <c r="AK9" s="52"/>
      <c r="AL9" s="27">
        <f>SUM(AL10:AL19)</f>
        <v>137367975.94</v>
      </c>
      <c r="AM9" s="29">
        <f>SUM(AM10:AM19)</f>
        <v>123768859.68000001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9282137.8599999994</v>
      </c>
      <c r="E10" s="56">
        <f>+Paramunicipal!F75</f>
        <v>7461696.7400000002</v>
      </c>
      <c r="F10" s="56">
        <f>+Paramunicipal!G75</f>
        <v>0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479555.66000000015</v>
      </c>
      <c r="AE10" s="60">
        <f t="shared" si="2"/>
        <v>0</v>
      </c>
      <c r="AF10" s="61">
        <f t="shared" si="3"/>
        <v>1748337.29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43848580.57</v>
      </c>
      <c r="AR10" s="186">
        <f t="shared" si="6"/>
        <v>47188384.43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2227892.9500000002</v>
      </c>
      <c r="E11" s="56">
        <f>+Paramunicipal!F76</f>
        <v>1748337.29</v>
      </c>
      <c r="F11" s="56">
        <f>+Paramunicipal!G76</f>
        <v>0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107870303.51000001</v>
      </c>
      <c r="P12" s="57">
        <f>+Paramunicipal!F10</f>
        <v>95440142.400000006</v>
      </c>
      <c r="Q12" s="57">
        <f>+Paramunicipal!G10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26093302.219999999</v>
      </c>
      <c r="W12" s="27">
        <f>SUM(W13:W17)</f>
        <v>16181445.75</v>
      </c>
      <c r="X12" s="27"/>
      <c r="Y12" s="29">
        <f t="shared" ref="Y12:Y17" si="8">SUM(U12:X12)</f>
        <v>42274747.969999999</v>
      </c>
      <c r="Z12" s="2"/>
      <c r="AA12" s="44">
        <v>1150</v>
      </c>
      <c r="AB12" s="45" t="s">
        <v>31</v>
      </c>
      <c r="AC12" s="60">
        <f t="shared" si="0"/>
        <v>1738196.2899999998</v>
      </c>
      <c r="AD12" s="61">
        <f t="shared" si="1"/>
        <v>0</v>
      </c>
      <c r="AE12" s="60">
        <f t="shared" si="2"/>
        <v>0</v>
      </c>
      <c r="AF12" s="61">
        <f t="shared" si="3"/>
        <v>3357918.4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1619722.11</v>
      </c>
      <c r="E13" s="56">
        <f>+Paramunicipal!F78</f>
        <v>3357918.4</v>
      </c>
      <c r="F13" s="56">
        <f>+Paramunicipal!G78</f>
        <v>0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2154560.9500000002</v>
      </c>
      <c r="P13" s="57">
        <f>+Paramunicipal!F11</f>
        <v>2775297.16</v>
      </c>
      <c r="Q13" s="57">
        <f>+Paramunicipal!G11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16181445.75</v>
      </c>
      <c r="X13" s="28"/>
      <c r="Y13" s="47">
        <f t="shared" si="8"/>
        <v>16181445.75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107870303.51000001</v>
      </c>
      <c r="AM13" s="63">
        <f t="shared" si="5"/>
        <v>95440142.400000006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1457211.34</v>
      </c>
      <c r="P14" s="57">
        <f>+Paramunicipal!F12</f>
        <v>1515568.52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26093302.219999999</v>
      </c>
      <c r="W14" s="28"/>
      <c r="X14" s="28"/>
      <c r="Y14" s="47">
        <f t="shared" si="8"/>
        <v>26093302.219999999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63072.9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2154560.9500000002</v>
      </c>
      <c r="AM14" s="63">
        <f t="shared" si="5"/>
        <v>2775297.16</v>
      </c>
      <c r="AP14" s="185" t="str">
        <f>+C10</f>
        <v>Derechos a Recibir Efectivo o Equivalentes</v>
      </c>
      <c r="AQ14" s="186">
        <f t="shared" ref="AQ14:AR14" si="9">+D10</f>
        <v>9282137.8599999994</v>
      </c>
      <c r="AR14" s="186">
        <f t="shared" si="9"/>
        <v>7461696.7400000002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63072.9</v>
      </c>
      <c r="E15" s="56">
        <f>+Paramunicipal!F80</f>
        <v>63072.9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1395500.14</v>
      </c>
      <c r="P15" s="57">
        <f>+Paramunicipal!F13</f>
        <v>1187300.3899999999</v>
      </c>
      <c r="Q15" s="57">
        <f>+Paramunicipal!G13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1457211.34</v>
      </c>
      <c r="AM15" s="63">
        <f t="shared" si="5"/>
        <v>1515568.52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0</v>
      </c>
      <c r="I16" s="57">
        <f>+Paramunicipal!F109</f>
        <v>0</v>
      </c>
      <c r="J16" s="57">
        <f>+Paramunicipal!G109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13924194.650000006</v>
      </c>
      <c r="AE16" s="49">
        <f>IF(F30&gt;E30,F30-E30,0)</f>
        <v>0</v>
      </c>
      <c r="AF16" s="50">
        <f>IF(E30&gt;F30,E30-F30,0)</f>
        <v>134439342.89000002</v>
      </c>
      <c r="AH16" s="44">
        <v>4170</v>
      </c>
      <c r="AI16" s="32"/>
      <c r="AJ16" s="33"/>
      <c r="AK16" s="62" t="s">
        <v>41</v>
      </c>
      <c r="AL16" s="46">
        <f t="shared" si="7"/>
        <v>1395500.14</v>
      </c>
      <c r="AM16" s="63">
        <f t="shared" si="5"/>
        <v>1187300.3899999999</v>
      </c>
    </row>
    <row r="17" spans="1:44" x14ac:dyDescent="0.2">
      <c r="A17" s="44"/>
      <c r="B17" s="44"/>
      <c r="C17" s="64" t="s">
        <v>46</v>
      </c>
      <c r="D17" s="65">
        <f>SUM(D9:D15)</f>
        <v>57041406.390000001</v>
      </c>
      <c r="E17" s="65">
        <f>SUM(E9:E15)</f>
        <v>59819409.759999998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24490400</v>
      </c>
      <c r="P17" s="39">
        <f>SUM(P18:P19)</f>
        <v>22850551.210000001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24490400</v>
      </c>
      <c r="AM17" s="63">
        <f t="shared" ref="AM17:AM18" si="16">+P18</f>
        <v>22850551.210000001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2695583.7800000003</v>
      </c>
      <c r="I18" s="67">
        <f>SUM(I9:I16)</f>
        <v>5093895.87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+Paramunicipal!E16</f>
        <v>24490400</v>
      </c>
      <c r="P18" s="57">
        <f>+Paramunicipal!F16</f>
        <v>22850551.210000001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+Paramunicipal!E17</f>
        <v>0</v>
      </c>
      <c r="P19" s="57">
        <f>+Paramunicipal!F17</f>
        <v>0</v>
      </c>
      <c r="Q19" s="57">
        <f>+Paramunicipal!G17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15467477.939999998</v>
      </c>
      <c r="AE19" s="60">
        <f t="shared" si="14"/>
        <v>0</v>
      </c>
      <c r="AF19" s="61">
        <f t="shared" si="15"/>
        <v>117701594.09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3969620.8999999985</v>
      </c>
      <c r="AE20" s="60">
        <f t="shared" si="14"/>
        <v>0</v>
      </c>
      <c r="AF20" s="61">
        <f t="shared" si="15"/>
        <v>40344125.43</v>
      </c>
      <c r="AI20" s="32"/>
      <c r="AJ20" s="52" t="s">
        <v>9</v>
      </c>
      <c r="AK20" s="52"/>
      <c r="AL20" s="27">
        <f>SUM(AL21:AL36)</f>
        <v>126975743.28999999</v>
      </c>
      <c r="AM20" s="29">
        <f>SUM(AM21:AM36)</f>
        <v>105959980.15000001</v>
      </c>
      <c r="AP20" s="185" t="str">
        <f t="shared" si="18"/>
        <v>Almacenes</v>
      </c>
      <c r="AQ20" s="186">
        <f t="shared" si="18"/>
        <v>1619722.11</v>
      </c>
      <c r="AR20" s="186">
        <f t="shared" si="18"/>
        <v>3357918.4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+Paramunicipal!E19</f>
        <v>0</v>
      </c>
      <c r="P21" s="57">
        <f>+Paramunicipal!F19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3902.2099999999627</v>
      </c>
      <c r="AE21" s="60">
        <f t="shared" si="14"/>
        <v>0</v>
      </c>
      <c r="AF21" s="61">
        <f t="shared" si="15"/>
        <v>1619734.37</v>
      </c>
      <c r="AH21" s="44">
        <v>5110</v>
      </c>
      <c r="AI21" s="32"/>
      <c r="AJ21" s="33"/>
      <c r="AK21" s="71" t="s">
        <v>66</v>
      </c>
      <c r="AL21" s="46">
        <f>+O31</f>
        <v>65254736.659999996</v>
      </c>
      <c r="AM21" s="63">
        <f>+P31</f>
        <v>52919556.359999999</v>
      </c>
    </row>
    <row r="22" spans="1:44" x14ac:dyDescent="0.2">
      <c r="A22" s="44">
        <v>1230</v>
      </c>
      <c r="B22" s="44">
        <v>2220</v>
      </c>
      <c r="C22" s="55" t="s">
        <v>61</v>
      </c>
      <c r="D22" s="56">
        <f>+Paramunicipal!E87</f>
        <v>133169072.03</v>
      </c>
      <c r="E22" s="56">
        <f>+Paramunicipal!F87</f>
        <v>117701594.09</v>
      </c>
      <c r="F22" s="56">
        <f>+Paramunicipal!G87</f>
        <v>0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+Paramunicipal!E20</f>
        <v>0</v>
      </c>
      <c r="P22" s="57">
        <f>+Paramunicipal!F20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5574982.4000000022</v>
      </c>
      <c r="AD22" s="61">
        <f t="shared" si="13"/>
        <v>0</v>
      </c>
      <c r="AE22" s="60">
        <f t="shared" si="14"/>
        <v>25594517.149999999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16308726.58</v>
      </c>
      <c r="AM22" s="63">
        <f>+P32</f>
        <v>10146286.850000001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44313746.329999998</v>
      </c>
      <c r="E23" s="56">
        <f>+Paramunicipal!F88</f>
        <v>40344125.43</v>
      </c>
      <c r="F23" s="56">
        <f>+Paramunicipal!G88</f>
        <v>0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+Paramunicipal!E21</f>
        <v>0</v>
      </c>
      <c r="P23" s="57">
        <f>+Paramunicipal!F21</f>
        <v>0</v>
      </c>
      <c r="Q23" s="57">
        <f>+Paramunicipal!G21</f>
        <v>0</v>
      </c>
      <c r="S23" s="25"/>
      <c r="T23" s="26" t="s">
        <v>173</v>
      </c>
      <c r="U23" s="27">
        <f>+U7</f>
        <v>146890108.81</v>
      </c>
      <c r="V23" s="27">
        <f>+V7+V12+V19</f>
        <v>26093302.219999999</v>
      </c>
      <c r="W23" s="27">
        <f>+W7+W12+W19</f>
        <v>16181445.75</v>
      </c>
      <c r="X23" s="27">
        <f>+X7+X12+X19</f>
        <v>0</v>
      </c>
      <c r="Y23" s="29">
        <f>+Y7+Y12+Y19</f>
        <v>189164856.78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58176</v>
      </c>
      <c r="AE23" s="60">
        <f t="shared" si="14"/>
        <v>0</v>
      </c>
      <c r="AF23" s="61">
        <f t="shared" si="15"/>
        <v>368406.15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36366929.509999998</v>
      </c>
      <c r="AM23" s="63">
        <f t="shared" si="20"/>
        <v>34440464.240000002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1623636.58</v>
      </c>
      <c r="E24" s="56">
        <f>+Paramunicipal!F89</f>
        <v>1619734.37</v>
      </c>
      <c r="F24" s="56">
        <f>+Paramunicipal!G89</f>
        <v>0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+Paramunicipal!E22</f>
        <v>0</v>
      </c>
      <c r="P24" s="57">
        <f>+Paramunicipal!F22</f>
        <v>0</v>
      </c>
      <c r="Q24" s="57">
        <f>+Paramunicipal!G22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x14ac:dyDescent="0.2">
      <c r="A25" s="44">
        <v>1260</v>
      </c>
      <c r="B25" s="44">
        <v>2250</v>
      </c>
      <c r="C25" s="55" t="s">
        <v>73</v>
      </c>
      <c r="D25" s="56">
        <f>+Paramunicipal!E90</f>
        <v>-31169499.550000001</v>
      </c>
      <c r="E25" s="56">
        <f>+Paramunicipal!F90</f>
        <v>-25594517.149999999</v>
      </c>
      <c r="F25" s="56">
        <f>+Paramunicipal!G90</f>
        <v>0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+Paramunicipal!E23</f>
        <v>0</v>
      </c>
      <c r="P25" s="57">
        <f>+Paramunicipal!F23</f>
        <v>0</v>
      </c>
      <c r="Q25" s="57">
        <f>+Paramunicipal!G23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426582.15</v>
      </c>
      <c r="E26" s="56">
        <f>+Paramunicipal!F91</f>
        <v>368406.15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137367975.94</v>
      </c>
      <c r="P27" s="75">
        <f>+P8+P17+P20</f>
        <v>123768859.68000001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2398312.09</v>
      </c>
      <c r="AE27" s="30">
        <f>IF(I30&gt;J30,I30-J30,0)</f>
        <v>5093895.87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3257872.57</v>
      </c>
      <c r="AM27" s="63">
        <f t="shared" si="21"/>
        <v>2766203.7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2398312.09</v>
      </c>
      <c r="AE28" s="49">
        <f>IF(I18&gt;J18,I18-J18,0)</f>
        <v>5093895.87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133169072.03</v>
      </c>
      <c r="AR28" s="186">
        <f t="shared" si="25"/>
        <v>117701594.09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2398312.09</v>
      </c>
      <c r="AE29" s="60">
        <f t="shared" ref="AE29:AE36" si="28">IF(I9&gt;J9,I9-J9,0)</f>
        <v>5093895.87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44313746.329999998</v>
      </c>
      <c r="AR29" s="186">
        <f t="shared" si="25"/>
        <v>40344125.43</v>
      </c>
    </row>
    <row r="30" spans="1:44" x14ac:dyDescent="0.2">
      <c r="B30" s="44"/>
      <c r="C30" s="64" t="s">
        <v>92</v>
      </c>
      <c r="D30" s="65">
        <f>SUM(D20:D28)</f>
        <v>148363537.54000002</v>
      </c>
      <c r="E30" s="65">
        <f>SUM(E20:E28)</f>
        <v>134439342.89000002</v>
      </c>
      <c r="F30" s="65">
        <f>SUM(F20:F28)</f>
        <v>0</v>
      </c>
      <c r="G30" s="77" t="s">
        <v>93</v>
      </c>
      <c r="H30" s="74">
        <f>+H28+H18</f>
        <v>2695583.7800000003</v>
      </c>
      <c r="I30" s="75">
        <f>+I28+I18</f>
        <v>5093895.87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117930392.75</v>
      </c>
      <c r="P30" s="39">
        <f t="shared" ref="P30:Q30" si="31">SUM(P31:P33)</f>
        <v>97506307.450000003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16360879.719999999</v>
      </c>
      <c r="W30" s="27">
        <f>SUM(W31:W35)</f>
        <v>-2816376.3499999996</v>
      </c>
      <c r="X30" s="27"/>
      <c r="Y30" s="29">
        <f t="shared" ref="Y30:Y35" si="32">SUM(U30:X30)</f>
        <v>13544503.369999999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1623636.58</v>
      </c>
      <c r="AR30" s="186">
        <f t="shared" si="25"/>
        <v>1619734.37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65254736.659999996</v>
      </c>
      <c r="P31" s="57">
        <f>+Paramunicipal!F28</f>
        <v>52919556.359999999</v>
      </c>
      <c r="Q31" s="57">
        <f>+Paramunicipal!G28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13365069.4</v>
      </c>
      <c r="X31" s="28"/>
      <c r="Y31" s="47">
        <f t="shared" si="32"/>
        <v>13365069.4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205404943.93000001</v>
      </c>
      <c r="E32" s="38">
        <f>+E30+E17</f>
        <v>194258752.65000001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16308726.58</v>
      </c>
      <c r="P32" s="57">
        <f>+Paramunicipal!F29</f>
        <v>10146286.850000001</v>
      </c>
      <c r="Q32" s="57">
        <f>+Paramunicipal!G29</f>
        <v>0</v>
      </c>
      <c r="S32" s="44">
        <v>3220</v>
      </c>
      <c r="T32" s="45" t="s">
        <v>38</v>
      </c>
      <c r="U32" s="28" t="s">
        <v>30</v>
      </c>
      <c r="V32" s="46">
        <f>+H41-I41</f>
        <v>16360879.719999999</v>
      </c>
      <c r="W32" s="80">
        <f>-W13</f>
        <v>-16181445.75</v>
      </c>
      <c r="X32" s="28"/>
      <c r="Y32" s="47">
        <f t="shared" si="32"/>
        <v>179433.96999999881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36366929.509999998</v>
      </c>
      <c r="P33" s="57">
        <f>+Paramunicipal!F30</f>
        <v>34440464.240000002</v>
      </c>
      <c r="Q33" s="57">
        <f>+Paramunicipal!G30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146890108.81</v>
      </c>
      <c r="I34" s="75">
        <f>SUM(I35:I37)</f>
        <v>146890108.81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3257872.57</v>
      </c>
      <c r="P34" s="39">
        <f>SUM(P35:P43)</f>
        <v>2766203.7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63072.9</v>
      </c>
      <c r="AR34" s="186">
        <f t="shared" si="36"/>
        <v>63072.9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140408974.34999999</v>
      </c>
      <c r="I35" s="57">
        <f>+Paramunicipal!F128</f>
        <v>140408974.34999999</v>
      </c>
      <c r="J35" s="57">
        <f>+Paramunicipal!G128</f>
        <v>0</v>
      </c>
      <c r="K35" s="56"/>
      <c r="L35" s="44">
        <v>5220</v>
      </c>
      <c r="M35" s="58"/>
      <c r="N35" s="59" t="s">
        <v>78</v>
      </c>
      <c r="O35" s="56">
        <f>+Paramunicipal!E32</f>
        <v>0</v>
      </c>
      <c r="P35" s="57">
        <f>+Paramunicipal!F32</f>
        <v>0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6481134.46</v>
      </c>
      <c r="I36" s="57">
        <f>+Paramunicipal!F129</f>
        <v>6481134.46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5787477.9699999997</v>
      </c>
      <c r="AM36" s="63">
        <f t="shared" si="33"/>
        <v>5687469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0</v>
      </c>
      <c r="P37" s="57">
        <f>+Paramunicipal!F34</f>
        <v>0</v>
      </c>
      <c r="Q37" s="57">
        <f>+Paramunicipal!G34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10392232.650000006</v>
      </c>
      <c r="AM37" s="86">
        <f>+AM9-AM20</f>
        <v>17808879.530000001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3257872.57</v>
      </c>
      <c r="P38" s="57">
        <f>+Paramunicipal!F35</f>
        <v>2766203.7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55819251.339999996</v>
      </c>
      <c r="I39" s="75">
        <f>SUM(I40:I44)</f>
        <v>42274747.969999999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+Paramunicipal!E36</f>
        <v>0</v>
      </c>
      <c r="P39" s="57">
        <f>+Paramunicipal!F36</f>
        <v>0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2695583.7800000003</v>
      </c>
      <c r="AR39" s="186">
        <f t="shared" si="43"/>
        <v>5093895.87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13365069.4</v>
      </c>
      <c r="I40" s="57">
        <f>+Paramunicipal!F133</f>
        <v>16181445.75</v>
      </c>
      <c r="J40" s="57">
        <f>+Paramunicipal!G133</f>
        <v>0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140408974.34999999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42454181.939999998</v>
      </c>
      <c r="I41" s="57">
        <f>+Paramunicipal!F134</f>
        <v>26093302.219999999</v>
      </c>
      <c r="J41" s="57">
        <f>+Paramunicipal!G134</f>
        <v>0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177</v>
      </c>
      <c r="U41" s="89">
        <f>+U23+U25</f>
        <v>146890108.81</v>
      </c>
      <c r="V41" s="89">
        <f>+V23+V25+V30+V37</f>
        <v>42454181.939999998</v>
      </c>
      <c r="W41" s="89">
        <f>+W23+W25+W30+W37</f>
        <v>13365069.4</v>
      </c>
      <c r="X41" s="89">
        <f>+X23+X25+X30+X37</f>
        <v>0</v>
      </c>
      <c r="Y41" s="90">
        <f>SUM(U41:X41)</f>
        <v>202709360.15000001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0</v>
      </c>
      <c r="I42" s="57">
        <f>+Paramunicipal!F135</f>
        <v>0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0</v>
      </c>
      <c r="P42" s="57">
        <f>+Paramunicipal!F39</f>
        <v>0</v>
      </c>
      <c r="Q42" s="57">
        <f>+Paramunicipal!G39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140408974.34999999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19441001.049999997</v>
      </c>
      <c r="AM44" s="29">
        <f>SUM(AM45:AM47)</f>
        <v>159665453.88999999</v>
      </c>
      <c r="AP44" s="185" t="str">
        <f>+G34</f>
        <v>Hacienda Pública/Patrimonio Contribuido</v>
      </c>
      <c r="AQ44" s="186">
        <f t="shared" ref="AQ44:AR44" si="45">+H34</f>
        <v>146890108.81</v>
      </c>
      <c r="AR44" s="186">
        <f t="shared" si="45"/>
        <v>146890108.81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15467477.939999998</v>
      </c>
      <c r="AM45" s="47">
        <f>+AF19-AE19</f>
        <v>117701594.09</v>
      </c>
      <c r="AP45" s="185" t="str">
        <f>+G39</f>
        <v>Hacienda Pública/Patrimonio Generado</v>
      </c>
      <c r="AQ45" s="186">
        <f t="shared" ref="AQ45:AR45" si="46">+H39</f>
        <v>55819251.339999996</v>
      </c>
      <c r="AR45" s="186">
        <f t="shared" si="46"/>
        <v>42274747.969999999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0</v>
      </c>
      <c r="P46" s="57">
        <f>+Paramunicipal!F44</f>
        <v>0</v>
      </c>
      <c r="Q46" s="57">
        <f>+Paramunicipal!G44</f>
        <v>0</v>
      </c>
      <c r="AA46" s="6">
        <v>3000</v>
      </c>
      <c r="AB46" s="26" t="s">
        <v>97</v>
      </c>
      <c r="AC46" s="30">
        <f>IF(H50&gt;I50,H50-I50,0)</f>
        <v>13544503.370000005</v>
      </c>
      <c r="AD46" s="31">
        <f>IF(I50&gt;H50,I50-H50,0)</f>
        <v>0</v>
      </c>
      <c r="AE46" s="30">
        <f>IF(I50&gt;J50,I50-J50,0)</f>
        <v>189164856.78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3973523.1099999985</v>
      </c>
      <c r="AM46" s="47">
        <f>+AF20-AE20+AF21-AE21</f>
        <v>41963859.799999997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146890108.81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5787477.9699999997</v>
      </c>
      <c r="P48" s="39">
        <f>SUM(P49:P53)</f>
        <v>5687469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140408974.34999999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-19441001.049999997</v>
      </c>
      <c r="AM48" s="86">
        <f>+AM40-AM44</f>
        <v>-19256479.539999992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6481134.46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202709360.15000001</v>
      </c>
      <c r="I50" s="75">
        <f t="shared" ref="I50:J50" si="48">+I39+I34+I46</f>
        <v>189164856.78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137367975.94</v>
      </c>
      <c r="AR50" s="186">
        <f>+P27</f>
        <v>123768859.68000001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13281825.760000002</v>
      </c>
      <c r="AM51" s="29">
        <f>+AM52+AM55</f>
        <v>61635415.919999987</v>
      </c>
      <c r="AP51" s="185" t="str">
        <f>+M64</f>
        <v>Total de Gastos y Otras Pérdidas</v>
      </c>
      <c r="AQ51" s="186">
        <f>+O64</f>
        <v>130221411.44</v>
      </c>
      <c r="AR51" s="186">
        <f>+P64</f>
        <v>107975256.49000001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205404943.93000001</v>
      </c>
      <c r="I52" s="39">
        <f t="shared" ref="I52:J52" si="49">+I50+I30</f>
        <v>194258752.65000001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13544503.369999997</v>
      </c>
      <c r="AD52" s="50">
        <f t="shared" ref="AD52:AD57" si="51">IF(I39&gt;H39,I39-H39,0)</f>
        <v>0</v>
      </c>
      <c r="AE52" s="49">
        <f t="shared" ref="AE52:AE57" si="52">IF(I39&gt;J39,I39-J39,0)</f>
        <v>42274747.969999999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7146564.5</v>
      </c>
      <c r="AR52" s="186">
        <f>+P66</f>
        <v>15793603.189999998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5787477.9699999997</v>
      </c>
      <c r="P53" s="57">
        <f>+Paramunicipal!F51</f>
        <v>5687469</v>
      </c>
      <c r="Q53" s="57">
        <f>+Paramunicipal!G51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2816376.3499999996</v>
      </c>
      <c r="AE53" s="60">
        <f t="shared" si="52"/>
        <v>16181445.75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3245668.15</v>
      </c>
      <c r="P54" s="39">
        <f>SUM(P55:P60)</f>
        <v>2015276.3399999999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16360879.719999999</v>
      </c>
      <c r="AD54" s="61">
        <f t="shared" si="51"/>
        <v>0</v>
      </c>
      <c r="AE54" s="60">
        <f t="shared" si="52"/>
        <v>26093302.219999999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13281825.760000002</v>
      </c>
      <c r="AM55" s="101">
        <f>SUM(AE9:AE14)+SUM(AE17:AE18)+SUM(AE22:AE25)+SUM(AE29:AE36)+SUM(AE39:AE44)+SUM(AE49:AE50)+SUM(AE53:AE57)+SUM(AE60:AE61)-P61-P54-P66</f>
        <v>61635415.919999987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7572861.2199999988</v>
      </c>
      <c r="AM56" s="29">
        <f>+AM57+AM60</f>
        <v>12999431.480000002</v>
      </c>
      <c r="AP56" s="185" t="str">
        <f>+AI37</f>
        <v>Flujo Neto de Efectivo por Actividades de Operación</v>
      </c>
      <c r="AQ56" s="186">
        <f>+AL37</f>
        <v>10392232.650000006</v>
      </c>
      <c r="AR56" s="186">
        <f>+AM37</f>
        <v>17808879.530000001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-19441001.049999997</v>
      </c>
      <c r="AR57" s="186">
        <f>+AM48</f>
        <v>-19256479.539999992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5708964.5400000028</v>
      </c>
      <c r="AR58" s="186">
        <f>+AM61</f>
        <v>48635984.439999983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2444.2600000000002</v>
      </c>
      <c r="P59" s="57">
        <f>+Paramunicipal!F57</f>
        <v>8486.1299999999992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-3339803.8599999882</v>
      </c>
      <c r="AR59" s="186">
        <f>+AM63</f>
        <v>47188384.429999992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3243223.89</v>
      </c>
      <c r="P60" s="57">
        <f>+Paramunicipal!F58</f>
        <v>2006790.21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7572861.2199999988</v>
      </c>
      <c r="AM60" s="101">
        <f>SUM(AF9:AF14)+SUM(AF17:AF18)+SUM(AF22:AF25)+SUM(AF29:AF36)+SUM(AF39:AF44)+SUM(AF49:AF50)+SUM(AF53:AF57)+SUM(AF60:AF61)</f>
        <v>12999431.480000002</v>
      </c>
      <c r="AP60" s="185" t="str">
        <f>+AI65</f>
        <v>Efectivo y Equivalentes al Efectivo al Inicio del Ejercicio</v>
      </c>
      <c r="AQ60" s="186">
        <f>+AL65</f>
        <v>47188384.43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5708964.5400000028</v>
      </c>
      <c r="AM61" s="103">
        <f>+AM51-AM56</f>
        <v>48635984.439999983</v>
      </c>
      <c r="AP61" s="185" t="str">
        <f>+AI66</f>
        <v>Efectivo y Equivalentes al Efectivo al Final del Ejercicio</v>
      </c>
      <c r="AQ61" s="186">
        <f>+AL66</f>
        <v>43848580.57</v>
      </c>
      <c r="AR61" s="186">
        <f>+AM66</f>
        <v>47188384.43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3.7252902984619141E-9</v>
      </c>
      <c r="AD62" s="109">
        <f>+AC7+AC16+AC28+AC38+AC47+AC52+AC59-AD7-AD16-AD28-AD38-AD47-AD52-AD59</f>
        <v>-1.1175870895385742E-8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-3339803.8599999882</v>
      </c>
      <c r="AM63" s="111">
        <f>+AM37+AM48+AM61</f>
        <v>47188384.429999992</v>
      </c>
    </row>
    <row r="64" spans="2:44" ht="14.4" customHeight="1" x14ac:dyDescent="0.2">
      <c r="L64" s="44"/>
      <c r="M64" s="72" t="s">
        <v>142</v>
      </c>
      <c r="N64" s="73"/>
      <c r="O64" s="74">
        <f>+O30+O34+O44+O48+O54+O61</f>
        <v>130221411.44</v>
      </c>
      <c r="P64" s="75">
        <f>+P30+P34+P44+P48+P54+P61</f>
        <v>107975256.49000001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47188384.43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7146564.5</v>
      </c>
      <c r="P66" s="39">
        <f>+P27-P64</f>
        <v>15793603.189999998</v>
      </c>
      <c r="Q66" s="39">
        <f>+Q27-Q64</f>
        <v>0</v>
      </c>
      <c r="AI66" s="48" t="s">
        <v>145</v>
      </c>
      <c r="AJ66" s="33"/>
      <c r="AK66" s="84"/>
      <c r="AL66" s="114">
        <f>+D9</f>
        <v>43848580.57</v>
      </c>
      <c r="AM66" s="115">
        <f>+E9</f>
        <v>47188384.43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-1.1175870895385742E-8</v>
      </c>
      <c r="AM68" s="162">
        <f>+AM66-AM65-AM63</f>
        <v>0</v>
      </c>
    </row>
    <row r="69" spans="12:42" x14ac:dyDescent="0.2">
      <c r="O69" s="166">
        <f>+H40-O66</f>
        <v>6218504.9000000004</v>
      </c>
      <c r="P69" s="166">
        <f t="shared" ref="P69:Q69" si="55">+I40-P66</f>
        <v>387842.56000000238</v>
      </c>
      <c r="Q69" s="166">
        <f t="shared" si="55"/>
        <v>0</v>
      </c>
    </row>
    <row r="70" spans="12:42" x14ac:dyDescent="0.2">
      <c r="AI70" s="188" t="s">
        <v>114</v>
      </c>
      <c r="AJ70" s="188"/>
      <c r="AK70" s="188"/>
      <c r="AL70" s="188"/>
      <c r="AM70" s="188"/>
    </row>
    <row r="71" spans="12:42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2" x14ac:dyDescent="0.2">
      <c r="M72" s="188"/>
      <c r="N72" s="188"/>
      <c r="O72" s="188"/>
      <c r="P72" s="188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0866141732283472" right="0.70866141732283472" top="0.74803149606299213" bottom="0.74803149606299213" header="0.31496062992125984" footer="0.31496062992125984"/>
  <pageSetup paperSize="9" scale="11" orientation="portrait" horizontalDpi="4294967295" verticalDpi="4294967295" r:id="rId1"/>
  <ignoredErrors>
    <ignoredError sqref="C2:AM4 D35:I38 C39:I70 O8:P38 U7:AM35 M39:AM73" unlockedFormula="1"/>
    <ignoredError sqref="D6:I8 O6:P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E148"/>
  <sheetViews>
    <sheetView showGridLines="0" zoomScale="80" zoomScaleNormal="80" workbookViewId="0">
      <pane xSplit="7" ySplit="3" topLeftCell="U4" activePane="bottomRight" state="frozen"/>
      <selection activeCell="AG65" sqref="AG65"/>
      <selection pane="topRight" activeCell="AG65" sqref="AG65"/>
      <selection pane="bottomLeft" activeCell="AG65" sqref="AG65"/>
      <selection pane="bottomRight" activeCell="U1" sqref="U1:W3"/>
    </sheetView>
  </sheetViews>
  <sheetFormatPr baseColWidth="10" defaultColWidth="11.44140625" defaultRowHeight="10.199999999999999" x14ac:dyDescent="0.2"/>
  <cols>
    <col min="1" max="1" width="2" style="124" customWidth="1"/>
    <col min="2" max="2" width="6.5546875" style="124" bestFit="1" customWidth="1"/>
    <col min="3" max="3" width="2.33203125" style="124" customWidth="1"/>
    <col min="4" max="4" width="34.6640625" style="124" customWidth="1"/>
    <col min="5" max="5" width="17.33203125" style="124" bestFit="1" customWidth="1"/>
    <col min="6" max="7" width="16.44140625" style="124" bestFit="1" customWidth="1"/>
    <col min="8" max="8" width="5.6640625" style="124" customWidth="1"/>
    <col min="9" max="11" width="15.6640625" style="124" customWidth="1"/>
    <col min="12" max="12" width="5.6640625" style="124" customWidth="1"/>
    <col min="13" max="15" width="15.6640625" style="124" customWidth="1"/>
    <col min="16" max="16" width="5.6640625" style="124" customWidth="1"/>
    <col min="17" max="19" width="15.6640625" style="124" customWidth="1"/>
    <col min="20" max="20" width="5.6640625" style="124" customWidth="1"/>
    <col min="21" max="23" width="15.6640625" style="124" customWidth="1"/>
    <col min="24" max="24" width="5.6640625" style="124" customWidth="1"/>
    <col min="25" max="27" width="15.6640625" style="124" customWidth="1"/>
    <col min="28" max="28" width="5.6640625" style="124" customWidth="1"/>
    <col min="29" max="31" width="15.6640625" style="124" customWidth="1"/>
    <col min="32" max="32" width="5.6640625" style="124" customWidth="1"/>
    <col min="33" max="16384" width="11.44140625" style="124"/>
  </cols>
  <sheetData>
    <row r="1" spans="2:31" ht="14.4" customHeight="1" x14ac:dyDescent="0.2">
      <c r="B1" s="215" t="s">
        <v>168</v>
      </c>
      <c r="C1" s="216"/>
      <c r="D1" s="216"/>
      <c r="E1" s="216"/>
      <c r="F1" s="216"/>
      <c r="G1" s="217"/>
      <c r="I1" s="221" t="str">
        <f>+'31120'!B1</f>
        <v>3.1.1.2.0 Entidades Paraestatales y Fideicomisos No Empresariales y No Financieros</v>
      </c>
      <c r="J1" s="222"/>
      <c r="K1" s="223"/>
      <c r="M1" s="221" t="str">
        <f>+'31130'!B1</f>
        <v>3.1.1.3.0 Instituciones Públicas de Seguridad Social</v>
      </c>
      <c r="N1" s="222"/>
      <c r="O1" s="223"/>
      <c r="Q1" s="221" t="str">
        <f>+'31200'!B1</f>
        <v>3.1.2.0.0  Entidades Paramunicipales Empresariales No Financieras Con Participacion Estatal Mayoritaria</v>
      </c>
      <c r="R1" s="222"/>
      <c r="S1" s="223"/>
      <c r="U1" s="221" t="str">
        <f>+'32200'!B1</f>
        <v>3.2.2.0.0 Entidades Paramunicipales Empresariales Financieras Monetarias Con Participacion Estatal Mayoritaria</v>
      </c>
      <c r="V1" s="222"/>
      <c r="W1" s="223"/>
      <c r="Y1" s="221" t="str">
        <f>+'32300'!B1</f>
        <v>3.2.3.0.0 Entidades Paraestatales Empresariales Financieras No Monetarias Con Participacion Estatal Mayoritaria</v>
      </c>
      <c r="Z1" s="222"/>
      <c r="AA1" s="223"/>
      <c r="AC1" s="221" t="str">
        <f>+'32400'!B1</f>
        <v>3.2.4.0.0 Fideicomisos Financieros Publicos Con Participacion Estatal Mayoritaria</v>
      </c>
      <c r="AD1" s="222"/>
      <c r="AE1" s="223"/>
    </row>
    <row r="2" spans="2:31" ht="14.4" customHeight="1" x14ac:dyDescent="0.2">
      <c r="B2" s="218" t="s">
        <v>148</v>
      </c>
      <c r="C2" s="219"/>
      <c r="D2" s="219"/>
      <c r="E2" s="219"/>
      <c r="F2" s="219"/>
      <c r="G2" s="220"/>
      <c r="I2" s="224"/>
      <c r="J2" s="225"/>
      <c r="K2" s="226"/>
      <c r="M2" s="224"/>
      <c r="N2" s="225"/>
      <c r="O2" s="226"/>
      <c r="Q2" s="224"/>
      <c r="R2" s="225"/>
      <c r="S2" s="226"/>
      <c r="U2" s="224"/>
      <c r="V2" s="225"/>
      <c r="W2" s="226"/>
      <c r="Y2" s="224"/>
      <c r="Z2" s="225"/>
      <c r="AA2" s="226"/>
      <c r="AC2" s="224"/>
      <c r="AD2" s="225"/>
      <c r="AE2" s="226"/>
    </row>
    <row r="3" spans="2:31" ht="14.4" customHeight="1" x14ac:dyDescent="0.2">
      <c r="B3" s="207" t="s">
        <v>147</v>
      </c>
      <c r="C3" s="208"/>
      <c r="D3" s="208"/>
      <c r="E3" s="208"/>
      <c r="F3" s="208"/>
      <c r="G3" s="209"/>
      <c r="I3" s="227"/>
      <c r="J3" s="228"/>
      <c r="K3" s="229"/>
      <c r="M3" s="227"/>
      <c r="N3" s="228"/>
      <c r="O3" s="229"/>
      <c r="Q3" s="227"/>
      <c r="R3" s="228"/>
      <c r="S3" s="229"/>
      <c r="U3" s="227"/>
      <c r="V3" s="228"/>
      <c r="W3" s="229"/>
      <c r="Y3" s="227"/>
      <c r="Z3" s="228"/>
      <c r="AA3" s="229"/>
      <c r="AC3" s="227"/>
      <c r="AD3" s="228"/>
      <c r="AE3" s="229"/>
    </row>
    <row r="4" spans="2:31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</row>
    <row r="5" spans="2:31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31" x14ac:dyDescent="0.2">
      <c r="B6" s="126">
        <v>4100</v>
      </c>
      <c r="C6" s="42" t="s">
        <v>13</v>
      </c>
      <c r="D6" s="43"/>
      <c r="E6" s="143">
        <f>SUM(E7:E13)</f>
        <v>112877575.94000001</v>
      </c>
      <c r="F6" s="39">
        <f>SUM(F7:F13)</f>
        <v>100918308.47</v>
      </c>
      <c r="G6" s="39">
        <f>SUM(G7:G13)</f>
        <v>0</v>
      </c>
      <c r="I6" s="143">
        <f>+'31120'!E6</f>
        <v>112877575.94000001</v>
      </c>
      <c r="J6" s="39">
        <f>+'31120'!F6</f>
        <v>100918308.47</v>
      </c>
      <c r="K6" s="39">
        <f>+'31120'!G6</f>
        <v>0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31" x14ac:dyDescent="0.2">
      <c r="B7" s="126">
        <v>4110</v>
      </c>
      <c r="C7" s="58"/>
      <c r="D7" s="59" t="s">
        <v>18</v>
      </c>
      <c r="E7" s="144">
        <f>+I7+M7+Q7+U7+Y7+AC7</f>
        <v>0</v>
      </c>
      <c r="F7" s="57">
        <f t="shared" ref="F7:F13" si="0">+J7+N7+R7+V7+Z7+AD7</f>
        <v>0</v>
      </c>
      <c r="G7" s="57">
        <f t="shared" ref="G7:G13" si="1">+K7+O7+S7+W7+AA7+AE7</f>
        <v>0</v>
      </c>
      <c r="I7" s="144">
        <f>+'31120'!E7</f>
        <v>0</v>
      </c>
      <c r="J7" s="57">
        <f>+'31120'!F7</f>
        <v>0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31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31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31" x14ac:dyDescent="0.2">
      <c r="B10" s="126">
        <v>4140</v>
      </c>
      <c r="C10" s="58"/>
      <c r="D10" s="59" t="s">
        <v>29</v>
      </c>
      <c r="E10" s="144">
        <f t="shared" si="2"/>
        <v>107870303.51000001</v>
      </c>
      <c r="F10" s="57">
        <f t="shared" si="0"/>
        <v>95440142.400000006</v>
      </c>
      <c r="G10" s="57">
        <f t="shared" si="1"/>
        <v>0</v>
      </c>
      <c r="I10" s="144">
        <f>+'31120'!E10</f>
        <v>107870303.51000001</v>
      </c>
      <c r="J10" s="57">
        <f>+'31120'!F10</f>
        <v>95440142.400000006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31" x14ac:dyDescent="0.2">
      <c r="B11" s="126">
        <v>4150</v>
      </c>
      <c r="C11" s="58"/>
      <c r="D11" s="59" t="s">
        <v>33</v>
      </c>
      <c r="E11" s="144">
        <f t="shared" si="2"/>
        <v>2154560.9500000002</v>
      </c>
      <c r="F11" s="57">
        <f t="shared" si="0"/>
        <v>2775297.16</v>
      </c>
      <c r="G11" s="57">
        <f t="shared" si="1"/>
        <v>0</v>
      </c>
      <c r="I11" s="144">
        <f>+'31120'!E11</f>
        <v>2154560.9500000002</v>
      </c>
      <c r="J11" s="57">
        <f>+'31120'!F11</f>
        <v>2775297.16</v>
      </c>
      <c r="K11" s="57">
        <f>+'31120'!G11</f>
        <v>0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31" x14ac:dyDescent="0.2">
      <c r="B12" s="126">
        <v>4160</v>
      </c>
      <c r="C12" s="58"/>
      <c r="D12" s="59" t="s">
        <v>37</v>
      </c>
      <c r="E12" s="144">
        <f t="shared" si="2"/>
        <v>1457211.34</v>
      </c>
      <c r="F12" s="57">
        <f t="shared" si="0"/>
        <v>1515568.52</v>
      </c>
      <c r="G12" s="57">
        <f t="shared" si="1"/>
        <v>0</v>
      </c>
      <c r="I12" s="144">
        <f>+'31120'!E12</f>
        <v>1457211.34</v>
      </c>
      <c r="J12" s="57">
        <f>+'31120'!F12</f>
        <v>1515568.52</v>
      </c>
      <c r="K12" s="57">
        <f>+'31120'!G12</f>
        <v>0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31" x14ac:dyDescent="0.2">
      <c r="B13" s="126">
        <v>4170</v>
      </c>
      <c r="C13" s="58"/>
      <c r="D13" s="59" t="s">
        <v>41</v>
      </c>
      <c r="E13" s="144">
        <f t="shared" si="2"/>
        <v>1395500.14</v>
      </c>
      <c r="F13" s="57">
        <f t="shared" si="0"/>
        <v>1187300.3899999999</v>
      </c>
      <c r="G13" s="57">
        <f t="shared" si="1"/>
        <v>0</v>
      </c>
      <c r="I13" s="144">
        <f>+'31120'!E13</f>
        <v>1395500.14</v>
      </c>
      <c r="J13" s="57">
        <f>+'31120'!F13</f>
        <v>1187300.3899999999</v>
      </c>
      <c r="K13" s="57">
        <f>+'31120'!G13</f>
        <v>0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31" x14ac:dyDescent="0.2">
      <c r="B14" s="126">
        <v>4200</v>
      </c>
      <c r="C14" s="42" t="s">
        <v>44</v>
      </c>
      <c r="D14" s="22"/>
      <c r="E14" s="143">
        <f>SUM(E15:E16)</f>
        <v>30706460.640000001</v>
      </c>
      <c r="F14" s="39">
        <f>SUM(F15:F16)</f>
        <v>23229907.640000001</v>
      </c>
      <c r="G14" s="39">
        <f>SUM(G15:G16)</f>
        <v>0</v>
      </c>
      <c r="I14" s="143">
        <f>+'31120'!E14</f>
        <v>30706460.640000001</v>
      </c>
      <c r="J14" s="39">
        <f>+'31120'!F14</f>
        <v>23229907.640000001</v>
      </c>
      <c r="K14" s="39">
        <f>+'31120'!G14</f>
        <v>0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31" x14ac:dyDescent="0.2">
      <c r="B15" s="126">
        <v>4210</v>
      </c>
      <c r="C15" s="58"/>
      <c r="D15" s="59" t="s">
        <v>47</v>
      </c>
      <c r="E15" s="144">
        <f t="shared" ref="E15:E16" si="3">+I15+M15+Q15+U15+Y15+AC15</f>
        <v>6216060.6399999997</v>
      </c>
      <c r="F15" s="57">
        <f t="shared" ref="F15:F16" si="4">+J15+N15+R15+V15+Z15+AD15</f>
        <v>379356.43</v>
      </c>
      <c r="G15" s="57">
        <f t="shared" ref="G15:G16" si="5">+K15+O15+S15+W15+AA15+AE15</f>
        <v>0</v>
      </c>
      <c r="I15" s="144">
        <f>+'31120'!E15</f>
        <v>6216060.6399999997</v>
      </c>
      <c r="J15" s="57">
        <f>+'31120'!F15</f>
        <v>379356.43</v>
      </c>
      <c r="K15" s="57">
        <f>+'31120'!G15</f>
        <v>0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31" x14ac:dyDescent="0.2">
      <c r="B16" s="126">
        <v>4220</v>
      </c>
      <c r="C16" s="58"/>
      <c r="D16" s="59" t="s">
        <v>52</v>
      </c>
      <c r="E16" s="144">
        <f t="shared" si="3"/>
        <v>24490400</v>
      </c>
      <c r="F16" s="57">
        <f t="shared" si="4"/>
        <v>22850551.210000001</v>
      </c>
      <c r="G16" s="57">
        <f t="shared" si="5"/>
        <v>0</v>
      </c>
      <c r="I16" s="144">
        <f>+'31120'!E16</f>
        <v>24490400</v>
      </c>
      <c r="J16" s="57">
        <f>+'31120'!F16</f>
        <v>22850551.210000001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>+'31120'!E17</f>
        <v>0</v>
      </c>
      <c r="J17" s="39">
        <f>+'31120'!F17</f>
        <v>0</v>
      </c>
      <c r="K17" s="39">
        <f>+'31120'!G17</f>
        <v>0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0</v>
      </c>
      <c r="F22" s="57">
        <f t="shared" si="7"/>
        <v>0</v>
      </c>
      <c r="G22" s="57">
        <f t="shared" si="8"/>
        <v>0</v>
      </c>
      <c r="I22" s="144">
        <f>+'31120'!E22</f>
        <v>0</v>
      </c>
      <c r="J22" s="57">
        <f>+'31120'!F22</f>
        <v>0</v>
      </c>
      <c r="K22" s="57">
        <f>+'31120'!G22</f>
        <v>0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143584036.58000001</v>
      </c>
      <c r="F24" s="75">
        <f>+F6+F14+F17</f>
        <v>124148216.11</v>
      </c>
      <c r="G24" s="75">
        <f>+G6+G14+G17</f>
        <v>0</v>
      </c>
      <c r="I24" s="145">
        <f>+'31120'!E24</f>
        <v>143584036.58000001</v>
      </c>
      <c r="J24" s="75">
        <f>+'31120'!F24</f>
        <v>124148216.11</v>
      </c>
      <c r="K24" s="75">
        <f>+'31120'!G24</f>
        <v>0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117930392.75</v>
      </c>
      <c r="F27" s="39">
        <f>SUM(F28:F30)</f>
        <v>97506307.450000003</v>
      </c>
      <c r="G27" s="39">
        <f>SUM(G28:G30)</f>
        <v>0</v>
      </c>
      <c r="I27" s="143">
        <f>+'31120'!E27</f>
        <v>117930392.75</v>
      </c>
      <c r="J27" s="39">
        <f>+'31120'!F27</f>
        <v>97506307.450000003</v>
      </c>
      <c r="K27" s="39">
        <f>+'31120'!G27</f>
        <v>0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65254736.659999996</v>
      </c>
      <c r="F28" s="57">
        <f t="shared" ref="F28:F30" si="10">+J28+N28+R28+V28+Z28+AD28</f>
        <v>52919556.359999999</v>
      </c>
      <c r="G28" s="57">
        <f t="shared" ref="G28:G30" si="11">+K28+O28+S28+W28+AA28+AE28</f>
        <v>0</v>
      </c>
      <c r="I28" s="144">
        <f>+'31120'!E28</f>
        <v>65254736.659999996</v>
      </c>
      <c r="J28" s="57">
        <f>+'31120'!F28</f>
        <v>52919556.359999999</v>
      </c>
      <c r="K28" s="57">
        <f>+'31120'!G28</f>
        <v>0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16308726.58</v>
      </c>
      <c r="F29" s="57">
        <f t="shared" si="10"/>
        <v>10146286.850000001</v>
      </c>
      <c r="G29" s="57">
        <f t="shared" si="11"/>
        <v>0</v>
      </c>
      <c r="I29" s="144">
        <f>+'31120'!E29</f>
        <v>16308726.58</v>
      </c>
      <c r="J29" s="57">
        <f>+'31120'!F29</f>
        <v>10146286.850000001</v>
      </c>
      <c r="K29" s="57">
        <f>+'31120'!G29</f>
        <v>0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36366929.509999998</v>
      </c>
      <c r="F30" s="57">
        <f t="shared" si="10"/>
        <v>34440464.240000002</v>
      </c>
      <c r="G30" s="57">
        <f t="shared" si="11"/>
        <v>0</v>
      </c>
      <c r="I30" s="144">
        <f>+'31120'!E30</f>
        <v>36366929.509999998</v>
      </c>
      <c r="J30" s="57">
        <f>+'31120'!F30</f>
        <v>34440464.240000002</v>
      </c>
      <c r="K30" s="57">
        <f>+'31120'!G30</f>
        <v>0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3257872.57</v>
      </c>
      <c r="F31" s="39">
        <f>SUM(F32:F40)</f>
        <v>2766203.7</v>
      </c>
      <c r="G31" s="39">
        <f>SUM(G32:G40)</f>
        <v>0</v>
      </c>
      <c r="I31" s="143">
        <f>+'31120'!E31</f>
        <v>3257872.57</v>
      </c>
      <c r="J31" s="39">
        <f>+'31120'!F31</f>
        <v>2766203.7</v>
      </c>
      <c r="K31" s="39">
        <f>+'31120'!G31</f>
        <v>0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0</v>
      </c>
      <c r="F32" s="57">
        <f t="shared" ref="F32:F40" si="13">+J32+N32+R32+V32+Z32+AD32</f>
        <v>0</v>
      </c>
      <c r="G32" s="57">
        <f t="shared" ref="G32:G40" si="14">+K32+O32+S32+W32+AA32+AE32</f>
        <v>0</v>
      </c>
      <c r="I32" s="144">
        <f>+'31120'!E32</f>
        <v>0</v>
      </c>
      <c r="J32" s="57">
        <f>+'31120'!F32</f>
        <v>0</v>
      </c>
      <c r="K32" s="57">
        <f>+'31120'!G32</f>
        <v>0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0</v>
      </c>
      <c r="F33" s="57">
        <f t="shared" si="13"/>
        <v>0</v>
      </c>
      <c r="G33" s="57">
        <f t="shared" si="14"/>
        <v>0</v>
      </c>
      <c r="I33" s="144">
        <f>+'31120'!E33</f>
        <v>0</v>
      </c>
      <c r="J33" s="57">
        <f>+'31120'!F33</f>
        <v>0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0</v>
      </c>
      <c r="F34" s="57">
        <f t="shared" si="13"/>
        <v>0</v>
      </c>
      <c r="G34" s="57">
        <f t="shared" si="14"/>
        <v>0</v>
      </c>
      <c r="I34" s="144">
        <f>+'31120'!E34</f>
        <v>0</v>
      </c>
      <c r="J34" s="57">
        <f>+'31120'!F34</f>
        <v>0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3257872.57</v>
      </c>
      <c r="F35" s="57">
        <f t="shared" si="13"/>
        <v>2766203.7</v>
      </c>
      <c r="G35" s="57">
        <f t="shared" si="14"/>
        <v>0</v>
      </c>
      <c r="I35" s="144">
        <f>+'31120'!E35</f>
        <v>3257872.57</v>
      </c>
      <c r="J35" s="57">
        <f>+'31120'!F35</f>
        <v>2766203.7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0</v>
      </c>
      <c r="F36" s="57">
        <f t="shared" si="13"/>
        <v>0</v>
      </c>
      <c r="G36" s="57">
        <f t="shared" si="14"/>
        <v>0</v>
      </c>
      <c r="I36" s="144">
        <f>+'31120'!E36</f>
        <v>0</v>
      </c>
      <c r="J36" s="57">
        <f>+'31120'!F36</f>
        <v>0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0</v>
      </c>
      <c r="F39" s="57">
        <f t="shared" si="13"/>
        <v>0</v>
      </c>
      <c r="G39" s="57">
        <f t="shared" si="14"/>
        <v>0</v>
      </c>
      <c r="I39" s="144">
        <f>+'31120'!E39</f>
        <v>0</v>
      </c>
      <c r="J39" s="57">
        <f>+'31120'!F39</f>
        <v>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>+'31120'!E41</f>
        <v>0</v>
      </c>
      <c r="J41" s="39">
        <f>+'31120'!F41</f>
        <v>0</v>
      </c>
      <c r="K41" s="39">
        <f>+'31120'!G41</f>
        <v>0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0</v>
      </c>
      <c r="F44" s="57">
        <f t="shared" si="16"/>
        <v>0</v>
      </c>
      <c r="G44" s="57">
        <f t="shared" si="17"/>
        <v>0</v>
      </c>
      <c r="I44" s="144">
        <f>+'31120'!E44</f>
        <v>0</v>
      </c>
      <c r="J44" s="57">
        <f>+'31120'!F44</f>
        <v>0</v>
      </c>
      <c r="K44" s="57">
        <f>+'31120'!G44</f>
        <v>0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5787477.9699999997</v>
      </c>
      <c r="F51" s="39">
        <f>SUM(F52:F57)</f>
        <v>5687469</v>
      </c>
      <c r="G51" s="39">
        <f>SUM(G52:G57)</f>
        <v>0</v>
      </c>
      <c r="I51" s="143">
        <f>+'31120'!E51</f>
        <v>5787477.9699999997</v>
      </c>
      <c r="J51" s="39">
        <f>+'31120'!F51</f>
        <v>5687469</v>
      </c>
      <c r="K51" s="39">
        <f>+'31120'!G51</f>
        <v>0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5785033.71</v>
      </c>
      <c r="F52" s="57">
        <f t="shared" ref="F52:F57" si="22">+J52+N52+R52+V52+Z52+AD52</f>
        <v>5678982.8700000001</v>
      </c>
      <c r="G52" s="57">
        <f t="shared" ref="G52:G57" si="23">+K52+O52+S52+W52+AA52+AE52</f>
        <v>0</v>
      </c>
      <c r="I52" s="144">
        <f>+'31120'!E52</f>
        <v>5785033.71</v>
      </c>
      <c r="J52" s="57">
        <f>+'31120'!F52</f>
        <v>5678982.8700000001</v>
      </c>
      <c r="K52" s="57">
        <f>+'31120'!G52</f>
        <v>0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2444.2600000000002</v>
      </c>
      <c r="F57" s="57">
        <f t="shared" si="22"/>
        <v>8486.1299999999992</v>
      </c>
      <c r="G57" s="57">
        <f t="shared" si="23"/>
        <v>0</v>
      </c>
      <c r="I57" s="144">
        <f>+'31120'!E57</f>
        <v>2444.2600000000002</v>
      </c>
      <c r="J57" s="57">
        <f>+'31120'!F57</f>
        <v>8486.1299999999992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3243223.89</v>
      </c>
      <c r="F58" s="39">
        <f>SUM(F59)</f>
        <v>2006790.21</v>
      </c>
      <c r="G58" s="39">
        <f>SUM(G59)</f>
        <v>0</v>
      </c>
      <c r="I58" s="143">
        <f>+'31120'!E58</f>
        <v>3243223.89</v>
      </c>
      <c r="J58" s="39">
        <f>+'31120'!F58</f>
        <v>2006790.21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3243223.89</v>
      </c>
      <c r="F59" s="57">
        <f t="shared" si="24"/>
        <v>2006790.21</v>
      </c>
      <c r="G59" s="57">
        <f t="shared" si="24"/>
        <v>0</v>
      </c>
      <c r="I59" s="144">
        <f>+'31120'!E59</f>
        <v>3243223.89</v>
      </c>
      <c r="J59" s="57">
        <f>+'31120'!F59</f>
        <v>2006790.21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130218967.17999999</v>
      </c>
      <c r="F61" s="75">
        <f>+F27+F31+F41+F45+F51+F58</f>
        <v>107966770.36</v>
      </c>
      <c r="G61" s="75">
        <f>+G27+G31+G41+G45+G51+G58</f>
        <v>0</v>
      </c>
      <c r="I61" s="145">
        <f>+'31120'!E61</f>
        <v>130218967.17999999</v>
      </c>
      <c r="J61" s="75">
        <f>+'31120'!F61</f>
        <v>107966770.36</v>
      </c>
      <c r="K61" s="75">
        <f>+'31120'!G61</f>
        <v>0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13365069.400000021</v>
      </c>
      <c r="F63" s="39">
        <f>+F24-F61</f>
        <v>16181445.75</v>
      </c>
      <c r="G63" s="39">
        <f>+G24-G61</f>
        <v>0</v>
      </c>
      <c r="I63" s="143">
        <f>+'31120'!E63</f>
        <v>13365069.400000021</v>
      </c>
      <c r="J63" s="39">
        <f>+'31120'!F63</f>
        <v>16181445.75</v>
      </c>
      <c r="K63" s="39">
        <f>+'31120'!G63</f>
        <v>0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" customHeight="1" x14ac:dyDescent="0.2">
      <c r="B67" s="215" t="str">
        <f>+B1</f>
        <v>Sector Paramunicipal</v>
      </c>
      <c r="C67" s="216"/>
      <c r="D67" s="216"/>
      <c r="E67" s="216"/>
      <c r="F67" s="216"/>
      <c r="G67" s="217"/>
      <c r="I67" s="221" t="str">
        <f>+I1</f>
        <v>3.1.1.2.0 Entidades Paraestatales y Fideicomisos No Empresariales y No Financieros</v>
      </c>
      <c r="J67" s="222"/>
      <c r="K67" s="223"/>
      <c r="M67" s="221" t="str">
        <f>+M1</f>
        <v>3.1.1.3.0 Instituciones Públicas de Seguridad Social</v>
      </c>
      <c r="N67" s="222"/>
      <c r="O67" s="223"/>
      <c r="Q67" s="221" t="str">
        <f>+Q1</f>
        <v>3.1.2.0.0  Entidades Paramunicipales Empresariales No Financieras Con Participacion Estatal Mayoritaria</v>
      </c>
      <c r="R67" s="222"/>
      <c r="S67" s="223"/>
      <c r="U67" s="221" t="str">
        <f>+U1</f>
        <v>3.2.2.0.0 Entidades Paramunicipales Empresariales Financieras Monetarias Con Participacion Estatal Mayoritaria</v>
      </c>
      <c r="V67" s="222"/>
      <c r="W67" s="223"/>
      <c r="Y67" s="221" t="str">
        <f>+Y1</f>
        <v>3.2.3.0.0 Entidades Paraestatales Empresariales Financieras No Monetarias Con Participacion Estatal Mayoritaria</v>
      </c>
      <c r="Z67" s="222"/>
      <c r="AA67" s="223"/>
      <c r="AC67" s="221" t="str">
        <f>+AC1</f>
        <v>3.2.4.0.0 Fideicomisos Financieros Publicos Con Participacion Estatal Mayoritaria</v>
      </c>
      <c r="AD67" s="222"/>
      <c r="AE67" s="223"/>
    </row>
    <row r="68" spans="2:31" x14ac:dyDescent="0.2">
      <c r="B68" s="218" t="s">
        <v>149</v>
      </c>
      <c r="C68" s="219"/>
      <c r="D68" s="219"/>
      <c r="E68" s="219"/>
      <c r="F68" s="219"/>
      <c r="G68" s="220"/>
      <c r="I68" s="224"/>
      <c r="J68" s="225"/>
      <c r="K68" s="226"/>
      <c r="M68" s="224"/>
      <c r="N68" s="225"/>
      <c r="O68" s="226"/>
      <c r="Q68" s="224"/>
      <c r="R68" s="225"/>
      <c r="S68" s="226"/>
      <c r="U68" s="224"/>
      <c r="V68" s="225"/>
      <c r="W68" s="226"/>
      <c r="Y68" s="224"/>
      <c r="Z68" s="225"/>
      <c r="AA68" s="226"/>
      <c r="AC68" s="224"/>
      <c r="AD68" s="225"/>
      <c r="AE68" s="226"/>
    </row>
    <row r="69" spans="2:31" x14ac:dyDescent="0.2">
      <c r="B69" s="207" t="s">
        <v>150</v>
      </c>
      <c r="C69" s="219"/>
      <c r="D69" s="219"/>
      <c r="E69" s="219"/>
      <c r="F69" s="219"/>
      <c r="G69" s="209"/>
      <c r="I69" s="227"/>
      <c r="J69" s="228"/>
      <c r="K69" s="229"/>
      <c r="M69" s="227"/>
      <c r="N69" s="228"/>
      <c r="O69" s="229"/>
      <c r="Q69" s="227"/>
      <c r="R69" s="228"/>
      <c r="S69" s="229"/>
      <c r="U69" s="227"/>
      <c r="V69" s="228"/>
      <c r="W69" s="229"/>
      <c r="Y69" s="227"/>
      <c r="Z69" s="228"/>
      <c r="AA69" s="229"/>
      <c r="AC69" s="227"/>
      <c r="AD69" s="228"/>
      <c r="AE69" s="229"/>
    </row>
    <row r="70" spans="2:31" x14ac:dyDescent="0.2">
      <c r="B70" s="125"/>
      <c r="C70" s="11"/>
      <c r="D70" s="12"/>
      <c r="E70" s="141">
        <v>2019</v>
      </c>
      <c r="F70" s="8">
        <v>2018</v>
      </c>
      <c r="G70" s="8">
        <v>2017</v>
      </c>
      <c r="I70" s="141">
        <v>2019</v>
      </c>
      <c r="J70" s="8">
        <v>2018</v>
      </c>
      <c r="K70" s="8">
        <v>2017</v>
      </c>
      <c r="M70" s="141">
        <v>2019</v>
      </c>
      <c r="N70" s="8">
        <v>2018</v>
      </c>
      <c r="O70" s="8">
        <v>2017</v>
      </c>
      <c r="Q70" s="141">
        <v>2019</v>
      </c>
      <c r="R70" s="8">
        <v>2018</v>
      </c>
      <c r="S70" s="8">
        <v>2017</v>
      </c>
      <c r="U70" s="141">
        <v>2019</v>
      </c>
      <c r="V70" s="8">
        <v>2018</v>
      </c>
      <c r="W70" s="8">
        <v>2017</v>
      </c>
      <c r="Y70" s="141">
        <v>2019</v>
      </c>
      <c r="Z70" s="8">
        <v>2018</v>
      </c>
      <c r="AA70" s="8">
        <v>2017</v>
      </c>
      <c r="AC70" s="141">
        <v>2019</v>
      </c>
      <c r="AD70" s="8">
        <v>2018</v>
      </c>
      <c r="AE70" s="8">
        <v>2017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5">+I74+M74+Q74+U74+Y74+AC74</f>
        <v>43848580.57</v>
      </c>
      <c r="F74" s="57">
        <f t="shared" ref="F74:F80" si="26">+J74+N74+R74+V74+Z74+AD74</f>
        <v>47188384.43</v>
      </c>
      <c r="G74" s="137">
        <f t="shared" ref="G74:G80" si="27">+K74+O74+S74+W74+AA74+AE74</f>
        <v>0</v>
      </c>
      <c r="I74" s="144">
        <f>+'31120'!E74</f>
        <v>43848580.57</v>
      </c>
      <c r="J74" s="57">
        <f>+'31120'!F74</f>
        <v>47188384.43</v>
      </c>
      <c r="K74" s="137">
        <f>+'31120'!G74</f>
        <v>0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5"/>
        <v>9282137.8599999994</v>
      </c>
      <c r="F75" s="57">
        <f t="shared" si="26"/>
        <v>7461696.7400000002</v>
      </c>
      <c r="G75" s="137">
        <f t="shared" si="27"/>
        <v>0</v>
      </c>
      <c r="I75" s="144">
        <f>+'31120'!E75</f>
        <v>9282137.8599999994</v>
      </c>
      <c r="J75" s="57">
        <f>+'31120'!F75</f>
        <v>7461696.7400000002</v>
      </c>
      <c r="K75" s="137">
        <f>+'31120'!G75</f>
        <v>0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5"/>
        <v>2227892.9500000002</v>
      </c>
      <c r="F76" s="57">
        <f t="shared" si="26"/>
        <v>1748337.29</v>
      </c>
      <c r="G76" s="137">
        <f t="shared" si="27"/>
        <v>0</v>
      </c>
      <c r="I76" s="144">
        <f>+'31120'!E76</f>
        <v>2227892.9500000002</v>
      </c>
      <c r="J76" s="57">
        <f>+'31120'!F76</f>
        <v>1748337.29</v>
      </c>
      <c r="K76" s="137">
        <f>+'31120'!G76</f>
        <v>0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5"/>
        <v>0</v>
      </c>
      <c r="F77" s="57">
        <f t="shared" si="26"/>
        <v>0</v>
      </c>
      <c r="G77" s="137">
        <f t="shared" si="27"/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5"/>
        <v>1619722.11</v>
      </c>
      <c r="F78" s="57">
        <f t="shared" si="26"/>
        <v>3357918.4</v>
      </c>
      <c r="G78" s="137">
        <f t="shared" si="27"/>
        <v>0</v>
      </c>
      <c r="I78" s="144">
        <f>+'31120'!E78</f>
        <v>1619722.11</v>
      </c>
      <c r="J78" s="57">
        <f>+'31120'!F78</f>
        <v>3357918.4</v>
      </c>
      <c r="K78" s="137">
        <f>+'31120'!G78</f>
        <v>0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5"/>
        <v>0</v>
      </c>
      <c r="F79" s="57">
        <f t="shared" si="26"/>
        <v>0</v>
      </c>
      <c r="G79" s="137">
        <f t="shared" si="27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5"/>
        <v>63072.9</v>
      </c>
      <c r="F80" s="57">
        <f t="shared" si="26"/>
        <v>63072.9</v>
      </c>
      <c r="G80" s="137">
        <f t="shared" si="27"/>
        <v>0</v>
      </c>
      <c r="I80" s="144">
        <f>+'31120'!E80</f>
        <v>63072.9</v>
      </c>
      <c r="J80" s="57">
        <f>+'31120'!F80</f>
        <v>63072.9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57041406.390000001</v>
      </c>
      <c r="F82" s="67">
        <f>SUM(F74:F80)</f>
        <v>59819409.759999998</v>
      </c>
      <c r="G82" s="138">
        <f>SUM(G74:G80)</f>
        <v>0</v>
      </c>
      <c r="I82" s="146">
        <f>+'31120'!E82</f>
        <v>57041406.390000001</v>
      </c>
      <c r="J82" s="67">
        <f>+'31120'!F82</f>
        <v>59819409.759999998</v>
      </c>
      <c r="K82" s="138">
        <f>+'31120'!G82</f>
        <v>0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8">+I85+M85+Q85+U85+Y85+AC85</f>
        <v>0</v>
      </c>
      <c r="F85" s="57">
        <f t="shared" ref="F85:F93" si="29">+J85+N85+R85+V85+Z85+AD85</f>
        <v>0</v>
      </c>
      <c r="G85" s="137">
        <f t="shared" ref="G85:G93" si="30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8"/>
        <v>0</v>
      </c>
      <c r="F86" s="57">
        <f t="shared" si="29"/>
        <v>0</v>
      </c>
      <c r="G86" s="137">
        <f t="shared" si="30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8"/>
        <v>133169072.03</v>
      </c>
      <c r="F87" s="57">
        <f t="shared" si="29"/>
        <v>117701594.09</v>
      </c>
      <c r="G87" s="137">
        <f t="shared" si="30"/>
        <v>0</v>
      </c>
      <c r="I87" s="144">
        <f>+'31120'!E87</f>
        <v>133169072.03</v>
      </c>
      <c r="J87" s="57">
        <f>+'31120'!F87</f>
        <v>117701594.09</v>
      </c>
      <c r="K87" s="137">
        <f>+'31120'!G87</f>
        <v>0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8"/>
        <v>44313746.329999998</v>
      </c>
      <c r="F88" s="57">
        <f t="shared" si="29"/>
        <v>40344125.43</v>
      </c>
      <c r="G88" s="137">
        <f t="shared" si="30"/>
        <v>0</v>
      </c>
      <c r="I88" s="144">
        <f>+'31120'!E88</f>
        <v>44313746.329999998</v>
      </c>
      <c r="J88" s="57">
        <f>+'31120'!F88</f>
        <v>40344125.43</v>
      </c>
      <c r="K88" s="137">
        <f>+'31120'!G88</f>
        <v>0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8"/>
        <v>1623636.58</v>
      </c>
      <c r="F89" s="57">
        <f t="shared" si="29"/>
        <v>1619734.37</v>
      </c>
      <c r="G89" s="137">
        <f t="shared" si="30"/>
        <v>0</v>
      </c>
      <c r="I89" s="144">
        <f>+'31120'!E89</f>
        <v>1623636.58</v>
      </c>
      <c r="J89" s="57">
        <f>+'31120'!F89</f>
        <v>1619734.37</v>
      </c>
      <c r="K89" s="137">
        <f>+'31120'!G89</f>
        <v>0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8"/>
        <v>-31169499.550000001</v>
      </c>
      <c r="F90" s="57">
        <f t="shared" si="29"/>
        <v>-25594517.149999999</v>
      </c>
      <c r="G90" s="137">
        <f t="shared" si="30"/>
        <v>0</v>
      </c>
      <c r="I90" s="144">
        <f>+'31120'!E90</f>
        <v>-31169499.550000001</v>
      </c>
      <c r="J90" s="57">
        <f>+'31120'!F90</f>
        <v>-25594517.149999999</v>
      </c>
      <c r="K90" s="137">
        <f>+'31120'!G90</f>
        <v>0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8"/>
        <v>426582.15</v>
      </c>
      <c r="F91" s="57">
        <f t="shared" si="29"/>
        <v>368406.15</v>
      </c>
      <c r="G91" s="137">
        <f t="shared" si="30"/>
        <v>0</v>
      </c>
      <c r="I91" s="144">
        <f>+'31120'!E91</f>
        <v>426582.15</v>
      </c>
      <c r="J91" s="57">
        <f>+'31120'!F91</f>
        <v>368406.15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8"/>
        <v>0</v>
      </c>
      <c r="F92" s="57">
        <f t="shared" si="29"/>
        <v>0</v>
      </c>
      <c r="G92" s="137">
        <f t="shared" si="30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8"/>
        <v>0</v>
      </c>
      <c r="F93" s="57">
        <f t="shared" si="29"/>
        <v>0</v>
      </c>
      <c r="G93" s="137">
        <f t="shared" si="30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148363537.54000002</v>
      </c>
      <c r="F95" s="67">
        <f>SUM(F85:F93)</f>
        <v>134439342.89000002</v>
      </c>
      <c r="G95" s="138">
        <f>SUM(G85:G93)</f>
        <v>0</v>
      </c>
      <c r="I95" s="146">
        <f>+'31120'!E95</f>
        <v>148363537.54000002</v>
      </c>
      <c r="J95" s="67">
        <f>+'31120'!F95</f>
        <v>134439342.89000002</v>
      </c>
      <c r="K95" s="138">
        <f>+'31120'!G95</f>
        <v>0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205404943.93000001</v>
      </c>
      <c r="F97" s="39">
        <f>+F95+F82</f>
        <v>194258752.65000001</v>
      </c>
      <c r="G97" s="140">
        <f>+G95+G82</f>
        <v>0</v>
      </c>
      <c r="I97" s="143">
        <f>+'31120'!E97</f>
        <v>205404943.93000001</v>
      </c>
      <c r="J97" s="39">
        <f>+'31120'!F97</f>
        <v>194258752.65000001</v>
      </c>
      <c r="K97" s="140">
        <f>+'31120'!G97</f>
        <v>0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1">+I102+M102+Q102+U102+Y102+AC102</f>
        <v>2695583.7800000003</v>
      </c>
      <c r="F102" s="57">
        <f t="shared" ref="F102:F109" si="32">+J102+N102+R102+V102+Z102+AD102</f>
        <v>5093895.87</v>
      </c>
      <c r="G102" s="57">
        <f t="shared" ref="G102:G109" si="33">+K102+O102+S102+W102+AA102+AE102</f>
        <v>0</v>
      </c>
      <c r="I102" s="144">
        <f>+'31120'!E102</f>
        <v>2695583.7800000003</v>
      </c>
      <c r="J102" s="57">
        <f>+'31120'!F102</f>
        <v>5093895.87</v>
      </c>
      <c r="K102" s="57">
        <f>+'31120'!G102</f>
        <v>0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1"/>
        <v>0</v>
      </c>
      <c r="F103" s="57">
        <f t="shared" si="32"/>
        <v>0</v>
      </c>
      <c r="G103" s="57">
        <f t="shared" si="33"/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1"/>
        <v>0</v>
      </c>
      <c r="F104" s="57">
        <f t="shared" si="32"/>
        <v>0</v>
      </c>
      <c r="G104" s="57">
        <f t="shared" si="33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1"/>
        <v>0</v>
      </c>
      <c r="F105" s="57">
        <f t="shared" si="32"/>
        <v>0</v>
      </c>
      <c r="G105" s="57">
        <f t="shared" si="33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1"/>
        <v>0</v>
      </c>
      <c r="F106" s="57">
        <f t="shared" si="32"/>
        <v>0</v>
      </c>
      <c r="G106" s="57">
        <f t="shared" si="33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1"/>
        <v>0</v>
      </c>
      <c r="F107" s="57">
        <f t="shared" si="32"/>
        <v>0</v>
      </c>
      <c r="G107" s="57">
        <f t="shared" si="33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1"/>
        <v>0</v>
      </c>
      <c r="F108" s="57">
        <f t="shared" si="32"/>
        <v>0</v>
      </c>
      <c r="G108" s="57">
        <f t="shared" si="33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1"/>
        <v>0</v>
      </c>
      <c r="F109" s="57">
        <f t="shared" si="32"/>
        <v>0</v>
      </c>
      <c r="G109" s="57">
        <f t="shared" si="33"/>
        <v>0</v>
      </c>
      <c r="I109" s="144">
        <f>+'31120'!E109</f>
        <v>0</v>
      </c>
      <c r="J109" s="57">
        <f>+'31120'!F109</f>
        <v>0</v>
      </c>
      <c r="K109" s="57">
        <f>+'31120'!G109</f>
        <v>0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2695583.7800000003</v>
      </c>
      <c r="F111" s="67">
        <f>SUM(F102:F109)</f>
        <v>5093895.87</v>
      </c>
      <c r="G111" s="67">
        <f>SUM(G102:G109)</f>
        <v>0</v>
      </c>
      <c r="I111" s="146">
        <f>+'31120'!E111</f>
        <v>2695583.7800000003</v>
      </c>
      <c r="J111" s="67">
        <f>+'31120'!F111</f>
        <v>5093895.87</v>
      </c>
      <c r="K111" s="67">
        <f>+'31120'!G111</f>
        <v>0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4">+I114+M114+Q114+U114+Y114+AC114</f>
        <v>0</v>
      </c>
      <c r="F114" s="57">
        <f t="shared" ref="F114:F119" si="35">+J114+N114+R114+V114+Z114+AD114</f>
        <v>0</v>
      </c>
      <c r="G114" s="57">
        <f t="shared" ref="G114:G119" si="36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4"/>
        <v>0</v>
      </c>
      <c r="F115" s="57">
        <f t="shared" si="35"/>
        <v>0</v>
      </c>
      <c r="G115" s="57">
        <f t="shared" si="36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4"/>
        <v>0</v>
      </c>
      <c r="F116" s="57">
        <f t="shared" si="35"/>
        <v>0</v>
      </c>
      <c r="G116" s="57">
        <f t="shared" si="36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4"/>
        <v>0</v>
      </c>
      <c r="F117" s="57">
        <f t="shared" si="35"/>
        <v>0</v>
      </c>
      <c r="G117" s="57">
        <f t="shared" si="36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4"/>
        <v>0</v>
      </c>
      <c r="F118" s="57">
        <f t="shared" si="35"/>
        <v>0</v>
      </c>
      <c r="G118" s="57">
        <f t="shared" si="36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4"/>
        <v>0</v>
      </c>
      <c r="F119" s="57">
        <f t="shared" si="35"/>
        <v>0</v>
      </c>
      <c r="G119" s="57">
        <f t="shared" si="36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2695583.7800000003</v>
      </c>
      <c r="F123" s="75">
        <f>+F121+F111</f>
        <v>5093895.87</v>
      </c>
      <c r="G123" s="75">
        <f>+G121+G111</f>
        <v>0</v>
      </c>
      <c r="I123" s="145">
        <f>+'31120'!E123</f>
        <v>2695583.7800000003</v>
      </c>
      <c r="J123" s="75">
        <f>+'31120'!F123</f>
        <v>5093895.87</v>
      </c>
      <c r="K123" s="75">
        <f>+'31120'!G123</f>
        <v>0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146890108.81</v>
      </c>
      <c r="F127" s="75">
        <f>SUM(F128:F130)</f>
        <v>146890108.81</v>
      </c>
      <c r="G127" s="75">
        <f>SUM(G128:G130)</f>
        <v>0</v>
      </c>
      <c r="I127" s="145">
        <f>+'31120'!E127</f>
        <v>146890108.81</v>
      </c>
      <c r="J127" s="75">
        <f>+'31120'!F127</f>
        <v>146890108.81</v>
      </c>
      <c r="K127" s="75">
        <f>+'31120'!G127</f>
        <v>0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7">+I128+M128+Q128+U128+Y128+AC128</f>
        <v>140408974.34999999</v>
      </c>
      <c r="F128" s="57">
        <f t="shared" ref="F128:F130" si="38">+J128+N128+R128+V128+Z128+AD128</f>
        <v>140408974.34999999</v>
      </c>
      <c r="G128" s="57">
        <f t="shared" ref="G128:G130" si="39">+K128+O128+S128+W128+AA128+AE128</f>
        <v>0</v>
      </c>
      <c r="I128" s="144">
        <f>+'31120'!E128</f>
        <v>140408974.34999999</v>
      </c>
      <c r="J128" s="57">
        <f>+'31120'!F128</f>
        <v>140408974.34999999</v>
      </c>
      <c r="K128" s="57">
        <f>+'31120'!G128</f>
        <v>0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7"/>
        <v>6481134.46</v>
      </c>
      <c r="F129" s="57">
        <f t="shared" si="38"/>
        <v>6481134.46</v>
      </c>
      <c r="G129" s="57">
        <f t="shared" si="39"/>
        <v>0</v>
      </c>
      <c r="I129" s="144">
        <f>+'31120'!E129</f>
        <v>6481134.46</v>
      </c>
      <c r="J129" s="57">
        <f>+'31120'!F129</f>
        <v>6481134.46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7"/>
        <v>0</v>
      </c>
      <c r="F130" s="57">
        <f t="shared" si="38"/>
        <v>0</v>
      </c>
      <c r="G130" s="57">
        <f t="shared" si="39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55819251.339999996</v>
      </c>
      <c r="F132" s="75">
        <f>SUM(F133:F137)</f>
        <v>42274747.969999999</v>
      </c>
      <c r="G132" s="75">
        <f>SUM(G133:G137)</f>
        <v>0</v>
      </c>
      <c r="I132" s="145">
        <f>+'31120'!E132</f>
        <v>55819251.339999996</v>
      </c>
      <c r="J132" s="75">
        <f>+'31120'!F132</f>
        <v>42274747.969999999</v>
      </c>
      <c r="K132" s="75">
        <f>+'31120'!G132</f>
        <v>0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0">+I133+M133+Q133+U133+Y133+AC133</f>
        <v>13365069.4</v>
      </c>
      <c r="F133" s="57">
        <f t="shared" ref="F133:F137" si="41">+J133+N133+R133+V133+Z133+AD133</f>
        <v>16181445.75</v>
      </c>
      <c r="G133" s="57">
        <f t="shared" ref="G133:G137" si="42">+K133+O133+S133+W133+AA133+AE133</f>
        <v>0</v>
      </c>
      <c r="I133" s="144">
        <f>+'31120'!E133</f>
        <v>13365069.4</v>
      </c>
      <c r="J133" s="57">
        <f>+'31120'!F133</f>
        <v>16181445.75</v>
      </c>
      <c r="K133" s="57">
        <f>+'31120'!G133</f>
        <v>0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0"/>
        <v>42454181.939999998</v>
      </c>
      <c r="F134" s="57">
        <f t="shared" si="41"/>
        <v>26093302.219999999</v>
      </c>
      <c r="G134" s="57">
        <f t="shared" si="42"/>
        <v>0</v>
      </c>
      <c r="I134" s="144">
        <f>+'31120'!E134</f>
        <v>42454181.939999998</v>
      </c>
      <c r="J134" s="57">
        <f>+'31120'!F134</f>
        <v>26093302.219999999</v>
      </c>
      <c r="K134" s="57">
        <f>+'31120'!G134</f>
        <v>0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0"/>
        <v>0</v>
      </c>
      <c r="F135" s="57">
        <f t="shared" si="41"/>
        <v>0</v>
      </c>
      <c r="G135" s="57">
        <f t="shared" si="42"/>
        <v>0</v>
      </c>
      <c r="I135" s="144">
        <f>+'31120'!E135</f>
        <v>0</v>
      </c>
      <c r="J135" s="57">
        <f>+'31120'!F135</f>
        <v>0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0"/>
        <v>0</v>
      </c>
      <c r="F136" s="57">
        <f t="shared" si="41"/>
        <v>0</v>
      </c>
      <c r="G136" s="57">
        <f t="shared" si="42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0"/>
        <v>0</v>
      </c>
      <c r="F137" s="57">
        <f t="shared" si="41"/>
        <v>0</v>
      </c>
      <c r="G137" s="57">
        <f t="shared" si="42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3">+I140+M140+Q140+U140+Y140+AC140</f>
        <v>0</v>
      </c>
      <c r="F140" s="57">
        <f t="shared" ref="F140:F141" si="44">+J140+N140+R140+V140+Z140+AD140</f>
        <v>0</v>
      </c>
      <c r="G140" s="57">
        <f t="shared" ref="G140:G141" si="45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3"/>
        <v>0</v>
      </c>
      <c r="F141" s="57">
        <f t="shared" si="44"/>
        <v>0</v>
      </c>
      <c r="G141" s="57">
        <f t="shared" si="45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202709360.15000001</v>
      </c>
      <c r="F143" s="75">
        <f t="shared" ref="F143:G143" si="46">+F132+F127+F139</f>
        <v>189164856.78</v>
      </c>
      <c r="G143" s="75">
        <f t="shared" si="46"/>
        <v>0</v>
      </c>
      <c r="I143" s="145">
        <f>+'31120'!E143</f>
        <v>202709360.15000001</v>
      </c>
      <c r="J143" s="75">
        <f>+'31120'!F143</f>
        <v>189164856.78</v>
      </c>
      <c r="K143" s="75">
        <f>+'31120'!G143</f>
        <v>0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205404943.93000001</v>
      </c>
      <c r="F145" s="39">
        <f t="shared" ref="F145:G145" si="47">+F143+F123</f>
        <v>194258752.65000001</v>
      </c>
      <c r="G145" s="39">
        <f t="shared" si="47"/>
        <v>0</v>
      </c>
      <c r="I145" s="143">
        <f>+'31120'!E145</f>
        <v>205404943.93000001</v>
      </c>
      <c r="J145" s="39">
        <f>+'31120'!F145</f>
        <v>194258752.65000001</v>
      </c>
      <c r="K145" s="39">
        <f>+'31120'!G145</f>
        <v>0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2.0489096641540527E-8</v>
      </c>
      <c r="F147" s="183">
        <f t="shared" ref="F147:G147" si="48">+F63-F133</f>
        <v>0</v>
      </c>
      <c r="G147" s="183">
        <f t="shared" si="48"/>
        <v>0</v>
      </c>
      <c r="I147" s="183">
        <f t="shared" ref="I147:K147" si="49">+I63-I133</f>
        <v>2.0489096641540527E-8</v>
      </c>
      <c r="J147" s="183">
        <f t="shared" si="49"/>
        <v>0</v>
      </c>
      <c r="K147" s="183">
        <f t="shared" si="49"/>
        <v>0</v>
      </c>
      <c r="M147" s="183">
        <f t="shared" ref="M147:O147" si="50">+M63-M133</f>
        <v>0</v>
      </c>
      <c r="N147" s="183">
        <f t="shared" si="50"/>
        <v>0</v>
      </c>
      <c r="O147" s="183">
        <f t="shared" si="50"/>
        <v>0</v>
      </c>
      <c r="Q147" s="183">
        <f t="shared" ref="Q147:S147" si="51">+Q63-Q133</f>
        <v>0</v>
      </c>
      <c r="R147" s="183">
        <f t="shared" si="51"/>
        <v>0</v>
      </c>
      <c r="S147" s="183">
        <f t="shared" si="51"/>
        <v>0</v>
      </c>
      <c r="U147" s="183">
        <f t="shared" ref="U147:W147" si="52">+U63-U133</f>
        <v>0</v>
      </c>
      <c r="V147" s="183">
        <f t="shared" si="52"/>
        <v>0</v>
      </c>
      <c r="W147" s="183">
        <f t="shared" si="52"/>
        <v>0</v>
      </c>
      <c r="Y147" s="183">
        <f t="shared" ref="Y147:AA147" si="53">+Y63-Y133</f>
        <v>0</v>
      </c>
      <c r="Z147" s="183">
        <f t="shared" si="53"/>
        <v>0</v>
      </c>
      <c r="AA147" s="183">
        <f t="shared" si="53"/>
        <v>0</v>
      </c>
      <c r="AC147" s="183">
        <f t="shared" ref="AC147:AE147" si="54">+AC63-AC133</f>
        <v>0</v>
      </c>
      <c r="AD147" s="183">
        <f t="shared" si="54"/>
        <v>0</v>
      </c>
      <c r="AE147" s="183">
        <f t="shared" si="54"/>
        <v>0</v>
      </c>
    </row>
    <row r="148" spans="2:31" x14ac:dyDescent="0.2">
      <c r="E148" s="183">
        <f>+E97-E123-E143</f>
        <v>0</v>
      </c>
      <c r="F148" s="183">
        <f t="shared" ref="F148:G148" si="55">+F97-F123-F143</f>
        <v>0</v>
      </c>
      <c r="G148" s="183">
        <f t="shared" si="55"/>
        <v>0</v>
      </c>
      <c r="I148" s="183">
        <f t="shared" ref="I148:K148" si="56">+I97-I123-I143</f>
        <v>0</v>
      </c>
      <c r="J148" s="183">
        <f t="shared" si="56"/>
        <v>0</v>
      </c>
      <c r="K148" s="183">
        <f t="shared" si="56"/>
        <v>0</v>
      </c>
      <c r="M148" s="183">
        <f t="shared" ref="M148:O148" si="57">+M97-M123-M143</f>
        <v>0</v>
      </c>
      <c r="N148" s="183">
        <f t="shared" si="57"/>
        <v>0</v>
      </c>
      <c r="O148" s="183">
        <f t="shared" si="57"/>
        <v>0</v>
      </c>
      <c r="Q148" s="183">
        <f t="shared" ref="Q148:S148" si="58">+Q97-Q123-Q143</f>
        <v>0</v>
      </c>
      <c r="R148" s="183">
        <f t="shared" si="58"/>
        <v>0</v>
      </c>
      <c r="S148" s="183">
        <f t="shared" si="58"/>
        <v>0</v>
      </c>
      <c r="U148" s="183">
        <f t="shared" ref="U148:W148" si="59">+U97-U123-U143</f>
        <v>0</v>
      </c>
      <c r="V148" s="183">
        <f t="shared" si="59"/>
        <v>0</v>
      </c>
      <c r="W148" s="183">
        <f t="shared" si="59"/>
        <v>0</v>
      </c>
      <c r="Y148" s="183">
        <f t="shared" ref="Y148:AA148" si="60">+Y97-Y123-Y143</f>
        <v>0</v>
      </c>
      <c r="Z148" s="183">
        <f t="shared" si="60"/>
        <v>0</v>
      </c>
      <c r="AA148" s="183">
        <f t="shared" si="60"/>
        <v>0</v>
      </c>
      <c r="AC148" s="183">
        <f t="shared" ref="AC148:AE148" si="61">+AC97-AC123-AC143</f>
        <v>0</v>
      </c>
      <c r="AD148" s="183">
        <f t="shared" si="61"/>
        <v>0</v>
      </c>
      <c r="AE148" s="183">
        <f t="shared" si="61"/>
        <v>0</v>
      </c>
    </row>
  </sheetData>
  <mergeCells count="18"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  <mergeCell ref="B67:G67"/>
    <mergeCell ref="B68:G68"/>
    <mergeCell ref="B69:G69"/>
    <mergeCell ref="B1:G1"/>
    <mergeCell ref="B2:G2"/>
    <mergeCell ref="B3:G3"/>
  </mergeCells>
  <pageMargins left="0.7" right="0.7" top="0.75" bottom="0.75" header="0.3" footer="0.3"/>
  <pageSetup paperSize="119" orientation="portrait" horizontalDpi="1200" verticalDpi="1200" r:id="rId1"/>
  <ignoredErrors>
    <ignoredError sqref="E6:AE13 E37:AE40 E59:AE63 H41:AE58 E74:AE104 E105:AE135 E136:AE145 E32:AE36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Normal="100" workbookViewId="0">
      <pane xSplit="7" ySplit="3" topLeftCell="H115" activePane="bottomRight" state="frozen"/>
      <selection sqref="A1:XFD1048576"/>
      <selection pane="topRight" sqref="A1:XFD1048576"/>
      <selection pane="bottomLeft" sqref="A1:XFD1048576"/>
      <selection pane="bottomRight" activeCell="N148" sqref="N148"/>
    </sheetView>
  </sheetViews>
  <sheetFormatPr baseColWidth="10" defaultColWidth="11.44140625" defaultRowHeight="10.199999999999999" x14ac:dyDescent="0.2"/>
  <cols>
    <col min="1" max="1" width="2" style="124" customWidth="1"/>
    <col min="2" max="2" width="5" style="124" bestFit="1" customWidth="1"/>
    <col min="3" max="3" width="2.33203125" style="124" customWidth="1"/>
    <col min="4" max="4" width="34.6640625" style="124" customWidth="1"/>
    <col min="5" max="7" width="15.6640625" style="124" customWidth="1"/>
    <col min="8" max="8" width="5.6640625" style="124" customWidth="1"/>
    <col min="9" max="9" width="14.44140625" style="124" customWidth="1"/>
    <col min="10" max="10" width="13.33203125" style="124" customWidth="1"/>
    <col min="11" max="11" width="6.44140625" style="124" bestFit="1" customWidth="1"/>
    <col min="12" max="12" width="5.6640625" style="124" customWidth="1"/>
    <col min="13" max="14" width="9.88671875" style="124" bestFit="1" customWidth="1"/>
    <col min="15" max="15" width="6.44140625" style="124" bestFit="1" customWidth="1"/>
    <col min="16" max="16" width="5.6640625" style="124" customWidth="1"/>
    <col min="17" max="19" width="6.44140625" style="124" bestFit="1" customWidth="1"/>
    <col min="20" max="20" width="5.6640625" style="124" customWidth="1"/>
    <col min="21" max="23" width="6.44140625" style="124" bestFit="1" customWidth="1"/>
    <col min="24" max="24" width="5.6640625" style="124" customWidth="1"/>
    <col min="25" max="27" width="6.44140625" style="124" bestFit="1" customWidth="1"/>
    <col min="28" max="28" width="5.6640625" style="124" customWidth="1"/>
    <col min="29" max="31" width="6.44140625" style="124" bestFit="1" customWidth="1"/>
    <col min="32" max="32" width="5.6640625" style="124" customWidth="1"/>
    <col min="33" max="35" width="6.44140625" style="124" bestFit="1" customWidth="1"/>
    <col min="36" max="36" width="5.6640625" style="124" customWidth="1"/>
    <col min="37" max="39" width="6.44140625" style="124" bestFit="1" customWidth="1"/>
    <col min="40" max="40" width="5.6640625" style="124" customWidth="1"/>
    <col min="41" max="43" width="6.44140625" style="124" bestFit="1" customWidth="1"/>
    <col min="44" max="44" width="5.6640625" style="124" customWidth="1"/>
    <col min="45" max="47" width="6.44140625" style="124" bestFit="1" customWidth="1"/>
    <col min="48" max="16384" width="11.44140625" style="124"/>
  </cols>
  <sheetData>
    <row r="1" spans="2:47" ht="14.4" customHeight="1" x14ac:dyDescent="0.2">
      <c r="B1" s="215" t="s">
        <v>146</v>
      </c>
      <c r="C1" s="216"/>
      <c r="D1" s="216"/>
      <c r="E1" s="216"/>
      <c r="F1" s="216"/>
      <c r="G1" s="217"/>
    </row>
    <row r="2" spans="2:47" ht="14.4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112877575.94000001</v>
      </c>
      <c r="F6" s="39">
        <f>SUM(F7:F13)</f>
        <v>100918308.47</v>
      </c>
      <c r="G6" s="39">
        <f>SUM(G7:G13)</f>
        <v>0</v>
      </c>
      <c r="I6" s="143">
        <f t="shared" ref="I6:K6" si="0">SUM(I7:I13)</f>
        <v>111482075.80000001</v>
      </c>
      <c r="J6" s="39">
        <f t="shared" si="0"/>
        <v>99731008.079999998</v>
      </c>
      <c r="K6" s="39">
        <f t="shared" si="0"/>
        <v>0</v>
      </c>
      <c r="M6" s="143">
        <f t="shared" ref="M6:O6" si="1">SUM(M7:M13)</f>
        <v>1395500.14</v>
      </c>
      <c r="N6" s="39">
        <f t="shared" si="1"/>
        <v>1187300.3899999999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F13" si="5">+J7+N7+R7+V7+Z7+AD7+AH7+AL7+AP7+AT7</f>
        <v>0</v>
      </c>
      <c r="G7" s="57">
        <f t="shared" ref="G7:G13" si="6">+K7+O7+S7+W7+AA7+AE7+AI7+AM7+AQ7+AU7</f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7"/>
        <v>107870303.51000001</v>
      </c>
      <c r="F10" s="57">
        <f t="shared" si="5"/>
        <v>95440142.400000006</v>
      </c>
      <c r="G10" s="57">
        <f t="shared" si="6"/>
        <v>0</v>
      </c>
      <c r="I10" s="144">
        <v>107870303.51000001</v>
      </c>
      <c r="J10" s="57">
        <v>95440142.400000006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2154560.9500000002</v>
      </c>
      <c r="F11" s="57">
        <f t="shared" si="5"/>
        <v>2775297.16</v>
      </c>
      <c r="G11" s="57">
        <f t="shared" si="6"/>
        <v>0</v>
      </c>
      <c r="I11" s="144">
        <v>2154560.9500000002</v>
      </c>
      <c r="J11" s="57">
        <v>2775297.16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1457211.34</v>
      </c>
      <c r="F12" s="57">
        <f t="shared" si="5"/>
        <v>1515568.52</v>
      </c>
      <c r="G12" s="57">
        <f t="shared" si="6"/>
        <v>0</v>
      </c>
      <c r="I12" s="144">
        <v>1457211.34</v>
      </c>
      <c r="J12" s="57">
        <v>1515568.52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1395500.14</v>
      </c>
      <c r="F13" s="57">
        <f t="shared" si="5"/>
        <v>1187300.3899999999</v>
      </c>
      <c r="G13" s="57">
        <f t="shared" si="6"/>
        <v>0</v>
      </c>
      <c r="I13" s="144">
        <v>0</v>
      </c>
      <c r="J13" s="57">
        <v>0</v>
      </c>
      <c r="K13" s="57">
        <v>0</v>
      </c>
      <c r="M13" s="144">
        <v>1395500.14</v>
      </c>
      <c r="N13" s="57">
        <v>1187300.3899999999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30706460.640000001</v>
      </c>
      <c r="F14" s="39">
        <f>SUM(F15:F16)</f>
        <v>23229907.640000001</v>
      </c>
      <c r="G14" s="39">
        <f>SUM(G15:G16)</f>
        <v>0</v>
      </c>
      <c r="I14" s="143">
        <f t="shared" ref="I14:K14" si="8">SUM(I15:I16)</f>
        <v>5735984.0499999998</v>
      </c>
      <c r="J14" s="39">
        <f t="shared" si="8"/>
        <v>0</v>
      </c>
      <c r="K14" s="39">
        <f t="shared" si="8"/>
        <v>0</v>
      </c>
      <c r="M14" s="143">
        <f t="shared" ref="M14:O14" si="9">SUM(M15:M16)</f>
        <v>24970476.59</v>
      </c>
      <c r="N14" s="39">
        <f t="shared" si="9"/>
        <v>23229907.640000001</v>
      </c>
      <c r="O14" s="39">
        <f t="shared" si="9"/>
        <v>0</v>
      </c>
      <c r="Q14" s="143">
        <f t="shared" ref="Q14:S14" si="10">SUM(Q15:Q16)</f>
        <v>0</v>
      </c>
      <c r="R14" s="39">
        <f t="shared" si="10"/>
        <v>0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13">+I15+M15+Q15+U15+Y15+AC15+AG15+AK15+AO15+AS15</f>
        <v>6216060.6399999997</v>
      </c>
      <c r="F15" s="57">
        <f t="shared" ref="F15:F16" si="14">+J15+N15+R15+V15+Z15+AD15+AH15+AL15+AP15+AT15</f>
        <v>379356.43</v>
      </c>
      <c r="G15" s="57">
        <f t="shared" ref="G15:G16" si="15">+K15+O15+S15+W15+AA15+AE15+AI15+AM15+AQ15+AU15</f>
        <v>0</v>
      </c>
      <c r="I15" s="144">
        <v>5735984.0499999998</v>
      </c>
      <c r="J15" s="57">
        <v>0</v>
      </c>
      <c r="K15" s="57">
        <v>0</v>
      </c>
      <c r="M15" s="144">
        <v>480076.59</v>
      </c>
      <c r="N15" s="57">
        <v>379356.43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3"/>
        <v>24490400</v>
      </c>
      <c r="F16" s="57">
        <f t="shared" si="14"/>
        <v>22850551.210000001</v>
      </c>
      <c r="G16" s="57">
        <f t="shared" si="15"/>
        <v>0</v>
      </c>
      <c r="I16" s="144">
        <v>0</v>
      </c>
      <c r="J16" s="57">
        <v>0</v>
      </c>
      <c r="K16" s="57">
        <v>0</v>
      </c>
      <c r="M16" s="144">
        <v>24490400</v>
      </c>
      <c r="N16" s="57">
        <v>22850551.210000001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6">SUM(I18:I22)</f>
        <v>0</v>
      </c>
      <c r="J17" s="39">
        <f t="shared" si="16"/>
        <v>0</v>
      </c>
      <c r="K17" s="39">
        <f t="shared" si="16"/>
        <v>0</v>
      </c>
      <c r="M17" s="143">
        <f t="shared" ref="M17:O17" si="17">SUM(M18:M22)</f>
        <v>0</v>
      </c>
      <c r="N17" s="39">
        <f t="shared" si="17"/>
        <v>0</v>
      </c>
      <c r="O17" s="39">
        <f t="shared" si="17"/>
        <v>0</v>
      </c>
      <c r="Q17" s="143">
        <f t="shared" ref="Q17:S17" si="18">SUM(Q18:Q22)</f>
        <v>0</v>
      </c>
      <c r="R17" s="39">
        <f t="shared" si="18"/>
        <v>0</v>
      </c>
      <c r="S17" s="39">
        <f t="shared" si="18"/>
        <v>0</v>
      </c>
      <c r="U17" s="143">
        <f t="shared" ref="U17:W17" si="19">SUM(U18:U22)</f>
        <v>0</v>
      </c>
      <c r="V17" s="39">
        <f t="shared" si="19"/>
        <v>0</v>
      </c>
      <c r="W17" s="39">
        <f t="shared" si="19"/>
        <v>0</v>
      </c>
      <c r="Y17" s="143">
        <f t="shared" ref="Y17:AA17" si="20">SUM(Y18:Y22)</f>
        <v>0</v>
      </c>
      <c r="Z17" s="39">
        <f t="shared" si="20"/>
        <v>0</v>
      </c>
      <c r="AA17" s="39">
        <f t="shared" si="20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1">+I18+M18+Q18+U18+Y18+AC18+AG18+AK18+AO18+AS18</f>
        <v>0</v>
      </c>
      <c r="F18" s="57">
        <f t="shared" ref="F18:F22" si="22">+J18+N18+R18+V18+Z18+AD18+AH18+AL18+AP18+AT18</f>
        <v>0</v>
      </c>
      <c r="G18" s="57">
        <f t="shared" ref="G18:G22" si="23">+K18+O18+S18+W18+AA18+AE18+AI18+AM18+AQ18+AU18</f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1"/>
        <v>0</v>
      </c>
      <c r="F19" s="57">
        <f t="shared" si="22"/>
        <v>0</v>
      </c>
      <c r="G19" s="57">
        <f t="shared" si="23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1"/>
        <v>0</v>
      </c>
      <c r="F20" s="57">
        <f t="shared" si="22"/>
        <v>0</v>
      </c>
      <c r="G20" s="57">
        <f t="shared" si="23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1"/>
        <v>0</v>
      </c>
      <c r="F21" s="57">
        <f t="shared" si="22"/>
        <v>0</v>
      </c>
      <c r="G21" s="57">
        <f t="shared" si="23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1"/>
        <v>0</v>
      </c>
      <c r="F22" s="57">
        <f t="shared" si="22"/>
        <v>0</v>
      </c>
      <c r="G22" s="57">
        <f t="shared" si="23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143584036.58000001</v>
      </c>
      <c r="F24" s="75">
        <f>+F6+F14+F17</f>
        <v>124148216.11</v>
      </c>
      <c r="G24" s="75">
        <f>+G6+G14+G17</f>
        <v>0</v>
      </c>
      <c r="I24" s="145">
        <f t="shared" ref="I24:K24" si="24">+I6+I14+I17</f>
        <v>117218059.85000001</v>
      </c>
      <c r="J24" s="75">
        <f t="shared" si="24"/>
        <v>99731008.079999998</v>
      </c>
      <c r="K24" s="75">
        <f t="shared" si="24"/>
        <v>0</v>
      </c>
      <c r="M24" s="145">
        <f t="shared" ref="M24:O24" si="25">+M6+M14+M17</f>
        <v>26365976.73</v>
      </c>
      <c r="N24" s="75">
        <f t="shared" si="25"/>
        <v>24417208.030000001</v>
      </c>
      <c r="O24" s="75">
        <f t="shared" si="25"/>
        <v>0</v>
      </c>
      <c r="Q24" s="145">
        <f t="shared" ref="Q24:S24" si="26">+Q6+Q14+Q17</f>
        <v>0</v>
      </c>
      <c r="R24" s="75">
        <f t="shared" si="26"/>
        <v>0</v>
      </c>
      <c r="S24" s="75">
        <f t="shared" si="26"/>
        <v>0</v>
      </c>
      <c r="U24" s="145">
        <f t="shared" ref="U24:W24" si="27">+U6+U14+U17</f>
        <v>0</v>
      </c>
      <c r="V24" s="75">
        <f t="shared" si="27"/>
        <v>0</v>
      </c>
      <c r="W24" s="75">
        <f t="shared" si="27"/>
        <v>0</v>
      </c>
      <c r="Y24" s="145">
        <f t="shared" ref="Y24:AA24" si="28">+Y6+Y14+Y17</f>
        <v>0</v>
      </c>
      <c r="Z24" s="75">
        <f t="shared" si="28"/>
        <v>0</v>
      </c>
      <c r="AA24" s="75">
        <f t="shared" si="28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117930392.75</v>
      </c>
      <c r="F27" s="39">
        <f>SUM(F28:F30)</f>
        <v>97506307.450000003</v>
      </c>
      <c r="G27" s="39">
        <f>SUM(G28:G30)</f>
        <v>0</v>
      </c>
      <c r="I27" s="143">
        <f t="shared" ref="I27:K27" si="29">SUM(I28:I30)</f>
        <v>95027092.239999995</v>
      </c>
      <c r="J27" s="39">
        <f t="shared" si="29"/>
        <v>75192868.670000002</v>
      </c>
      <c r="K27" s="39">
        <f t="shared" si="29"/>
        <v>0</v>
      </c>
      <c r="M27" s="143">
        <f t="shared" ref="M27:O27" si="30">SUM(M28:M30)</f>
        <v>22903300.509999998</v>
      </c>
      <c r="N27" s="39">
        <f t="shared" si="30"/>
        <v>22313438.779999997</v>
      </c>
      <c r="O27" s="39">
        <f t="shared" si="30"/>
        <v>0</v>
      </c>
      <c r="Q27" s="143">
        <f t="shared" ref="Q27:S27" si="31">SUM(Q28:Q30)</f>
        <v>0</v>
      </c>
      <c r="R27" s="39">
        <f t="shared" si="31"/>
        <v>0</v>
      </c>
      <c r="S27" s="39">
        <f t="shared" si="31"/>
        <v>0</v>
      </c>
      <c r="U27" s="143">
        <f t="shared" ref="U27:W27" si="32">SUM(U28:U30)</f>
        <v>0</v>
      </c>
      <c r="V27" s="39">
        <f t="shared" si="32"/>
        <v>0</v>
      </c>
      <c r="W27" s="39">
        <f t="shared" si="32"/>
        <v>0</v>
      </c>
      <c r="Y27" s="143">
        <f t="shared" ref="Y27:AA27" si="33">SUM(Y28:Y30)</f>
        <v>0</v>
      </c>
      <c r="Z27" s="39">
        <f t="shared" si="33"/>
        <v>0</v>
      </c>
      <c r="AA27" s="39">
        <f t="shared" si="33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4">+I28+M28+Q28+U28+Y28+AC28+AG28+AK28+AO28+AS28</f>
        <v>65254736.659999996</v>
      </c>
      <c r="F28" s="57">
        <f t="shared" ref="F28:F30" si="35">+J28+N28+R28+V28+Z28+AD28+AH28+AL28+AP28+AT28</f>
        <v>52919556.359999999</v>
      </c>
      <c r="G28" s="57">
        <f t="shared" ref="G28:G30" si="36">+K28+O28+S28+W28+AA28+AE28+AI28+AM28+AQ28+AU28</f>
        <v>0</v>
      </c>
      <c r="I28" s="144">
        <v>49741944.93</v>
      </c>
      <c r="J28" s="57">
        <v>37254244.5</v>
      </c>
      <c r="K28" s="57">
        <v>0</v>
      </c>
      <c r="M28" s="144">
        <v>15512791.73</v>
      </c>
      <c r="N28" s="57">
        <v>15665311.859999999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4"/>
        <v>16308726.58</v>
      </c>
      <c r="F29" s="57">
        <f t="shared" si="35"/>
        <v>10146286.850000001</v>
      </c>
      <c r="G29" s="57">
        <f t="shared" si="36"/>
        <v>0</v>
      </c>
      <c r="I29" s="144">
        <v>13573246.15</v>
      </c>
      <c r="J29" s="57">
        <v>8474835.0600000005</v>
      </c>
      <c r="K29" s="57">
        <v>0</v>
      </c>
      <c r="M29" s="144">
        <v>2735480.43</v>
      </c>
      <c r="N29" s="57">
        <v>1671451.79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4"/>
        <v>36366929.509999998</v>
      </c>
      <c r="F30" s="57">
        <f t="shared" si="35"/>
        <v>34440464.240000002</v>
      </c>
      <c r="G30" s="57">
        <f t="shared" si="36"/>
        <v>0</v>
      </c>
      <c r="I30" s="144">
        <v>31711901.16</v>
      </c>
      <c r="J30" s="57">
        <v>29463789.109999999</v>
      </c>
      <c r="K30" s="57">
        <v>0</v>
      </c>
      <c r="M30" s="144">
        <v>4655028.3499999996</v>
      </c>
      <c r="N30" s="57">
        <v>4976675.13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3257872.57</v>
      </c>
      <c r="F31" s="39">
        <f>SUM(F32:F40)</f>
        <v>2766203.7</v>
      </c>
      <c r="G31" s="39">
        <f>SUM(G32:G40)</f>
        <v>0</v>
      </c>
      <c r="I31" s="143">
        <f t="shared" ref="I31:K31" si="37">SUM(I32:I40)</f>
        <v>283924.98</v>
      </c>
      <c r="J31" s="39">
        <f t="shared" si="37"/>
        <v>265237.93</v>
      </c>
      <c r="K31" s="39">
        <f t="shared" si="37"/>
        <v>0</v>
      </c>
      <c r="M31" s="143">
        <f t="shared" ref="M31:O31" si="38">SUM(M32:M40)</f>
        <v>2973947.59</v>
      </c>
      <c r="N31" s="39">
        <f t="shared" si="38"/>
        <v>2500965.77</v>
      </c>
      <c r="O31" s="39">
        <f t="shared" si="38"/>
        <v>0</v>
      </c>
      <c r="Q31" s="143">
        <f t="shared" ref="Q31:S31" si="39">SUM(Q32:Q40)</f>
        <v>0</v>
      </c>
      <c r="R31" s="39">
        <f t="shared" si="39"/>
        <v>0</v>
      </c>
      <c r="S31" s="39">
        <f t="shared" si="39"/>
        <v>0</v>
      </c>
      <c r="U31" s="143">
        <f t="shared" ref="U31:W31" si="40">SUM(U32:U40)</f>
        <v>0</v>
      </c>
      <c r="V31" s="39">
        <f t="shared" si="40"/>
        <v>0</v>
      </c>
      <c r="W31" s="39">
        <f t="shared" si="40"/>
        <v>0</v>
      </c>
      <c r="Y31" s="143">
        <f t="shared" ref="Y31:AA31" si="41">SUM(Y32:Y40)</f>
        <v>0</v>
      </c>
      <c r="Z31" s="39">
        <f t="shared" si="41"/>
        <v>0</v>
      </c>
      <c r="AA31" s="39">
        <f t="shared" si="41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2">+I32+M32+Q32+U32+Y32+AC32+AG32+AK32+AO32+AS32</f>
        <v>0</v>
      </c>
      <c r="F32" s="57">
        <f t="shared" ref="F32:F40" si="43">+J32+N32+R32+V32+Z32+AD32+AH32+AL32+AP32+AT32</f>
        <v>0</v>
      </c>
      <c r="G32" s="57">
        <f t="shared" ref="G32:G40" si="44">+K32+O32+S32+W32+AA32+AE32+AI32+AM32+AQ32+AU32</f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2"/>
        <v>0</v>
      </c>
      <c r="F33" s="57">
        <f t="shared" si="43"/>
        <v>0</v>
      </c>
      <c r="G33" s="57">
        <f t="shared" si="44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2"/>
        <v>0</v>
      </c>
      <c r="F34" s="57">
        <f t="shared" si="43"/>
        <v>0</v>
      </c>
      <c r="G34" s="57">
        <f t="shared" si="44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2"/>
        <v>3257872.57</v>
      </c>
      <c r="F35" s="57">
        <f t="shared" si="43"/>
        <v>2766203.7</v>
      </c>
      <c r="G35" s="57">
        <f t="shared" si="44"/>
        <v>0</v>
      </c>
      <c r="I35" s="144">
        <v>283924.98</v>
      </c>
      <c r="J35" s="57">
        <v>265237.93</v>
      </c>
      <c r="K35" s="57">
        <v>0</v>
      </c>
      <c r="M35" s="144">
        <v>2973947.59</v>
      </c>
      <c r="N35" s="57">
        <v>2500965.77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2"/>
        <v>0</v>
      </c>
      <c r="F36" s="57">
        <f t="shared" si="43"/>
        <v>0</v>
      </c>
      <c r="G36" s="57">
        <f t="shared" si="44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2"/>
        <v>0</v>
      </c>
      <c r="F37" s="57">
        <f t="shared" si="43"/>
        <v>0</v>
      </c>
      <c r="G37" s="57">
        <f t="shared" si="44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2"/>
        <v>0</v>
      </c>
      <c r="F38" s="57">
        <f t="shared" si="43"/>
        <v>0</v>
      </c>
      <c r="G38" s="57">
        <f t="shared" si="44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2"/>
        <v>0</v>
      </c>
      <c r="F39" s="57">
        <f t="shared" si="43"/>
        <v>0</v>
      </c>
      <c r="G39" s="57">
        <f t="shared" si="44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2"/>
        <v>0</v>
      </c>
      <c r="F40" s="57">
        <f t="shared" si="43"/>
        <v>0</v>
      </c>
      <c r="G40" s="57">
        <f t="shared" si="44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45">SUM(I42:I44)</f>
        <v>0</v>
      </c>
      <c r="J41" s="39">
        <f t="shared" si="45"/>
        <v>0</v>
      </c>
      <c r="K41" s="39">
        <f t="shared" si="45"/>
        <v>0</v>
      </c>
      <c r="M41" s="143">
        <f t="shared" ref="M41:O41" si="46">SUM(M42:M44)</f>
        <v>0</v>
      </c>
      <c r="N41" s="39">
        <f t="shared" si="46"/>
        <v>0</v>
      </c>
      <c r="O41" s="39">
        <f t="shared" si="46"/>
        <v>0</v>
      </c>
      <c r="Q41" s="143">
        <f t="shared" ref="Q41:S41" si="47">SUM(Q42:Q44)</f>
        <v>0</v>
      </c>
      <c r="R41" s="39">
        <f t="shared" si="47"/>
        <v>0</v>
      </c>
      <c r="S41" s="39">
        <f t="shared" si="47"/>
        <v>0</v>
      </c>
      <c r="U41" s="143">
        <f t="shared" ref="U41:W41" si="48">SUM(U42:U44)</f>
        <v>0</v>
      </c>
      <c r="V41" s="39">
        <f t="shared" si="48"/>
        <v>0</v>
      </c>
      <c r="W41" s="39">
        <f t="shared" si="48"/>
        <v>0</v>
      </c>
      <c r="Y41" s="143">
        <f t="shared" ref="Y41:AA41" si="49">SUM(Y42:Y44)</f>
        <v>0</v>
      </c>
      <c r="Z41" s="39">
        <f t="shared" si="49"/>
        <v>0</v>
      </c>
      <c r="AA41" s="39">
        <f t="shared" si="49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50">+I42+M42+Q42+U42+Y42+AC42+AG42+AK42+AO42+AS42</f>
        <v>0</v>
      </c>
      <c r="F42" s="57">
        <f t="shared" ref="F42:F44" si="51">+J42+N42+R42+V42+Z42+AD42+AH42+AL42+AP42+AT42</f>
        <v>0</v>
      </c>
      <c r="G42" s="57">
        <f t="shared" ref="G42:G44" si="52">+K42+O42+S42+W42+AA42+AE42+AI42+AM42+AQ42+AU42</f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50"/>
        <v>0</v>
      </c>
      <c r="F43" s="57">
        <f t="shared" si="51"/>
        <v>0</v>
      </c>
      <c r="G43" s="57">
        <f t="shared" si="52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50"/>
        <v>0</v>
      </c>
      <c r="F44" s="57">
        <f t="shared" si="51"/>
        <v>0</v>
      </c>
      <c r="G44" s="57">
        <f t="shared" si="52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3">SUM(I46:I50)</f>
        <v>0</v>
      </c>
      <c r="J45" s="39">
        <f t="shared" si="53"/>
        <v>0</v>
      </c>
      <c r="K45" s="39">
        <f t="shared" si="53"/>
        <v>0</v>
      </c>
      <c r="M45" s="143">
        <f t="shared" ref="M45:O45" si="54">SUM(M46:M50)</f>
        <v>0</v>
      </c>
      <c r="N45" s="39">
        <f t="shared" si="54"/>
        <v>0</v>
      </c>
      <c r="O45" s="39">
        <f t="shared" si="54"/>
        <v>0</v>
      </c>
      <c r="Q45" s="143">
        <f t="shared" ref="Q45:S45" si="55">SUM(Q46:Q50)</f>
        <v>0</v>
      </c>
      <c r="R45" s="39">
        <f t="shared" si="55"/>
        <v>0</v>
      </c>
      <c r="S45" s="39">
        <f t="shared" si="55"/>
        <v>0</v>
      </c>
      <c r="U45" s="143">
        <f t="shared" ref="U45:W45" si="56">SUM(U46:U50)</f>
        <v>0</v>
      </c>
      <c r="V45" s="39">
        <f t="shared" si="56"/>
        <v>0</v>
      </c>
      <c r="W45" s="39">
        <f t="shared" si="56"/>
        <v>0</v>
      </c>
      <c r="Y45" s="143">
        <f t="shared" ref="Y45:AA45" si="57">SUM(Y46:Y50)</f>
        <v>0</v>
      </c>
      <c r="Z45" s="39">
        <f t="shared" si="57"/>
        <v>0</v>
      </c>
      <c r="AA45" s="39">
        <f t="shared" si="57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8">+I46+M46+Q46+U46+Y46+AC46+AG46+AK46+AO46+AS46</f>
        <v>0</v>
      </c>
      <c r="F46" s="57">
        <f t="shared" ref="F46:F50" si="59">+J46+N46+R46+V46+Z46+AD46+AH46+AL46+AP46+AT46</f>
        <v>0</v>
      </c>
      <c r="G46" s="57">
        <f t="shared" ref="G46:G50" si="60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8"/>
        <v>0</v>
      </c>
      <c r="F47" s="57">
        <f t="shared" si="59"/>
        <v>0</v>
      </c>
      <c r="G47" s="57">
        <f t="shared" si="60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8"/>
        <v>0</v>
      </c>
      <c r="F48" s="57">
        <f t="shared" si="59"/>
        <v>0</v>
      </c>
      <c r="G48" s="57">
        <f t="shared" si="60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8"/>
        <v>0</v>
      </c>
      <c r="F49" s="57">
        <f t="shared" si="59"/>
        <v>0</v>
      </c>
      <c r="G49" s="57">
        <f t="shared" si="60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8"/>
        <v>0</v>
      </c>
      <c r="F50" s="57">
        <f t="shared" si="59"/>
        <v>0</v>
      </c>
      <c r="G50" s="57">
        <f t="shared" si="60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5787477.9699999997</v>
      </c>
      <c r="F51" s="39">
        <f>SUM(F52:F57)</f>
        <v>5687469</v>
      </c>
      <c r="G51" s="39">
        <f>SUM(G52:G57)</f>
        <v>0</v>
      </c>
      <c r="I51" s="143">
        <f t="shared" ref="I51:K51" si="61">SUM(I52:I57)</f>
        <v>5192579.3099999996</v>
      </c>
      <c r="J51" s="39">
        <f t="shared" si="61"/>
        <v>5059872.25</v>
      </c>
      <c r="K51" s="39">
        <f t="shared" si="61"/>
        <v>0</v>
      </c>
      <c r="M51" s="143">
        <f t="shared" ref="M51:O51" si="62">SUM(M52:M57)</f>
        <v>594898.66</v>
      </c>
      <c r="N51" s="39">
        <f t="shared" si="62"/>
        <v>627596.75</v>
      </c>
      <c r="O51" s="39">
        <f t="shared" si="62"/>
        <v>0</v>
      </c>
      <c r="Q51" s="143">
        <f t="shared" ref="Q51:S51" si="63">SUM(Q52:Q57)</f>
        <v>0</v>
      </c>
      <c r="R51" s="39">
        <f t="shared" si="63"/>
        <v>0</v>
      </c>
      <c r="S51" s="39">
        <f t="shared" si="63"/>
        <v>0</v>
      </c>
      <c r="U51" s="143">
        <f t="shared" ref="U51:W51" si="64">SUM(U52:U57)</f>
        <v>0</v>
      </c>
      <c r="V51" s="39">
        <f t="shared" si="64"/>
        <v>0</v>
      </c>
      <c r="W51" s="39">
        <f t="shared" si="64"/>
        <v>0</v>
      </c>
      <c r="Y51" s="143">
        <f t="shared" ref="Y51:AA51" si="65">SUM(Y52:Y57)</f>
        <v>0</v>
      </c>
      <c r="Z51" s="39">
        <f t="shared" si="65"/>
        <v>0</v>
      </c>
      <c r="AA51" s="39">
        <f t="shared" si="65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6">+I52+M52+Q52+U52+Y52+AC52+AG52+AK52+AO52+AS52</f>
        <v>5785033.71</v>
      </c>
      <c r="F52" s="57">
        <f t="shared" ref="F52:F57" si="67">+J52+N52+R52+V52+Z52+AD52+AH52+AL52+AP52+AT52</f>
        <v>5678982.8700000001</v>
      </c>
      <c r="G52" s="57">
        <f t="shared" ref="G52:G57" si="68">+K52+O52+S52+W52+AA52+AE52+AI52+AM52+AQ52+AU52</f>
        <v>0</v>
      </c>
      <c r="I52" s="144">
        <v>5190135.05</v>
      </c>
      <c r="J52" s="57">
        <v>5051386.12</v>
      </c>
      <c r="K52" s="57">
        <v>0</v>
      </c>
      <c r="M52" s="144">
        <v>594898.66</v>
      </c>
      <c r="N52" s="57">
        <v>627596.75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6"/>
        <v>0</v>
      </c>
      <c r="F53" s="57">
        <f t="shared" si="67"/>
        <v>0</v>
      </c>
      <c r="G53" s="57">
        <f t="shared" si="68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6"/>
        <v>0</v>
      </c>
      <c r="F54" s="57">
        <f t="shared" si="67"/>
        <v>0</v>
      </c>
      <c r="G54" s="57">
        <f t="shared" si="68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6"/>
        <v>0</v>
      </c>
      <c r="F55" s="57">
        <f t="shared" si="67"/>
        <v>0</v>
      </c>
      <c r="G55" s="57">
        <f t="shared" si="68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6"/>
        <v>0</v>
      </c>
      <c r="F56" s="57">
        <f t="shared" si="67"/>
        <v>0</v>
      </c>
      <c r="G56" s="57">
        <f t="shared" si="68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6"/>
        <v>2444.2600000000002</v>
      </c>
      <c r="F57" s="57">
        <f t="shared" si="67"/>
        <v>8486.1299999999992</v>
      </c>
      <c r="G57" s="57">
        <f t="shared" si="68"/>
        <v>0</v>
      </c>
      <c r="I57" s="144">
        <v>2444.2600000000002</v>
      </c>
      <c r="J57" s="57">
        <v>8486.1299999999992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3243223.89</v>
      </c>
      <c r="F58" s="39">
        <f>SUM(F59)</f>
        <v>2006790.21</v>
      </c>
      <c r="G58" s="39">
        <f>SUM(G59)</f>
        <v>0</v>
      </c>
      <c r="I58" s="143">
        <f t="shared" ref="I58:K58" si="69">SUM(I59)</f>
        <v>3243223.89</v>
      </c>
      <c r="J58" s="39">
        <f t="shared" si="69"/>
        <v>2006790.21</v>
      </c>
      <c r="K58" s="39">
        <f t="shared" si="69"/>
        <v>0</v>
      </c>
      <c r="M58" s="143">
        <f t="shared" ref="M58:O58" si="70">SUM(M59)</f>
        <v>0</v>
      </c>
      <c r="N58" s="39">
        <f t="shared" si="70"/>
        <v>0</v>
      </c>
      <c r="O58" s="39">
        <f t="shared" si="70"/>
        <v>0</v>
      </c>
      <c r="Q58" s="143">
        <f t="shared" ref="Q58:S58" si="71">SUM(Q59)</f>
        <v>0</v>
      </c>
      <c r="R58" s="39">
        <f t="shared" si="71"/>
        <v>0</v>
      </c>
      <c r="S58" s="39">
        <f t="shared" si="71"/>
        <v>0</v>
      </c>
      <c r="U58" s="143">
        <f t="shared" ref="U58:W58" si="72">SUM(U59)</f>
        <v>0</v>
      </c>
      <c r="V58" s="39">
        <f t="shared" si="72"/>
        <v>0</v>
      </c>
      <c r="W58" s="39">
        <f t="shared" si="72"/>
        <v>0</v>
      </c>
      <c r="Y58" s="143">
        <f t="shared" ref="Y58:AA58" si="73">SUM(Y59)</f>
        <v>0</v>
      </c>
      <c r="Z58" s="39">
        <f t="shared" si="73"/>
        <v>0</v>
      </c>
      <c r="AA58" s="39">
        <f t="shared" si="73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4">+I59+M59+Q59+U59+Y59+AC59+AG59+AK59+AO59+AS59</f>
        <v>3243223.89</v>
      </c>
      <c r="F59" s="57">
        <f t="shared" si="74"/>
        <v>2006790.21</v>
      </c>
      <c r="G59" s="57">
        <f t="shared" si="74"/>
        <v>0</v>
      </c>
      <c r="I59" s="144">
        <v>3243223.89</v>
      </c>
      <c r="J59" s="57">
        <v>2006790.21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130218967.17999999</v>
      </c>
      <c r="F61" s="75">
        <f>+F27+F31+F41+F45+F51+F58</f>
        <v>107966770.36</v>
      </c>
      <c r="G61" s="75">
        <f>+G27+G31+G41+G45+G51+G58</f>
        <v>0</v>
      </c>
      <c r="I61" s="145">
        <f t="shared" ref="I61:K61" si="75">+I27+I31+I41+I45+I51+I58</f>
        <v>103746820.42</v>
      </c>
      <c r="J61" s="75">
        <f t="shared" si="75"/>
        <v>82524769.060000002</v>
      </c>
      <c r="K61" s="75">
        <f t="shared" si="75"/>
        <v>0</v>
      </c>
      <c r="M61" s="145">
        <f t="shared" ref="M61:O61" si="76">+M27+M31+M41+M45+M51+M58</f>
        <v>26472146.759999998</v>
      </c>
      <c r="N61" s="75">
        <f t="shared" si="76"/>
        <v>25442001.299999997</v>
      </c>
      <c r="O61" s="75">
        <f t="shared" si="76"/>
        <v>0</v>
      </c>
      <c r="Q61" s="145">
        <f t="shared" ref="Q61:S61" si="77">+Q27+Q31+Q41+Q45+Q51+Q58</f>
        <v>0</v>
      </c>
      <c r="R61" s="75">
        <f t="shared" si="77"/>
        <v>0</v>
      </c>
      <c r="S61" s="75">
        <f t="shared" si="77"/>
        <v>0</v>
      </c>
      <c r="U61" s="145">
        <f t="shared" ref="U61:W61" si="78">+U27+U31+U41+U45+U51+U58</f>
        <v>0</v>
      </c>
      <c r="V61" s="75">
        <f t="shared" si="78"/>
        <v>0</v>
      </c>
      <c r="W61" s="75">
        <f t="shared" si="78"/>
        <v>0</v>
      </c>
      <c r="Y61" s="145">
        <f t="shared" ref="Y61:AA61" si="79">+Y27+Y31+Y41+Y45+Y51+Y58</f>
        <v>0</v>
      </c>
      <c r="Z61" s="75">
        <f t="shared" si="79"/>
        <v>0</v>
      </c>
      <c r="AA61" s="75">
        <f t="shared" si="79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13365069.400000021</v>
      </c>
      <c r="F63" s="39">
        <f>+F24-F61</f>
        <v>16181445.75</v>
      </c>
      <c r="G63" s="39">
        <f>+G24-G61</f>
        <v>0</v>
      </c>
      <c r="I63" s="143">
        <f t="shared" ref="I63:K63" si="80">+I24-I61</f>
        <v>13471239.430000007</v>
      </c>
      <c r="J63" s="39">
        <f t="shared" si="80"/>
        <v>17206239.019999996</v>
      </c>
      <c r="K63" s="39">
        <f t="shared" si="80"/>
        <v>0</v>
      </c>
      <c r="M63" s="143">
        <f t="shared" ref="M63:O63" si="81">+M24-M61</f>
        <v>-106170.02999999747</v>
      </c>
      <c r="N63" s="39">
        <f t="shared" si="81"/>
        <v>-1024793.2699999958</v>
      </c>
      <c r="O63" s="39">
        <f t="shared" si="81"/>
        <v>0</v>
      </c>
      <c r="Q63" s="143">
        <f t="shared" ref="Q63:S63" si="82">+Q24-Q61</f>
        <v>0</v>
      </c>
      <c r="R63" s="39">
        <f t="shared" si="82"/>
        <v>0</v>
      </c>
      <c r="S63" s="39">
        <f t="shared" si="82"/>
        <v>0</v>
      </c>
      <c r="U63" s="143">
        <f t="shared" ref="U63:W63" si="83">+U24-U61</f>
        <v>0</v>
      </c>
      <c r="V63" s="39">
        <f t="shared" si="83"/>
        <v>0</v>
      </c>
      <c r="W63" s="39">
        <f t="shared" si="83"/>
        <v>0</v>
      </c>
      <c r="Y63" s="143">
        <f t="shared" ref="Y63:AA63" si="84">+Y24-Y61</f>
        <v>0</v>
      </c>
      <c r="Z63" s="39">
        <f t="shared" si="84"/>
        <v>0</v>
      </c>
      <c r="AA63" s="39">
        <f t="shared" si="84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3.1.1.2.0 Entidades Paraestatales y Fideicomisos No Empresariales y No Financieros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85">+I3</f>
        <v>Descentralizado 1</v>
      </c>
      <c r="J69" s="213"/>
      <c r="K69" s="214"/>
      <c r="M69" s="212" t="str">
        <f t="shared" ref="M69" si="86">+M3</f>
        <v>Descentralizado 2</v>
      </c>
      <c r="N69" s="213"/>
      <c r="O69" s="214"/>
      <c r="Q69" s="212" t="str">
        <f t="shared" ref="Q69" si="87">+Q3</f>
        <v>Descentralizado 3</v>
      </c>
      <c r="R69" s="213"/>
      <c r="S69" s="214"/>
      <c r="U69" s="212" t="str">
        <f t="shared" ref="U69" si="88">+U3</f>
        <v>Descentralizado 4</v>
      </c>
      <c r="V69" s="213"/>
      <c r="W69" s="214"/>
      <c r="Y69" s="212" t="str">
        <f t="shared" ref="Y69" si="89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43848580.57</v>
      </c>
      <c r="F74" s="57">
        <f t="shared" ref="F74:F80" si="91">+J74+N74+R74+V74+Z74+AD74+AH74+AL74+AP74+AT74</f>
        <v>47188384.43</v>
      </c>
      <c r="G74" s="137">
        <f t="shared" ref="G74:G80" si="92">+K74+O74+S74+W74+AA74+AE74+AI74+AM74+AQ74+AU74</f>
        <v>0</v>
      </c>
      <c r="I74" s="144">
        <v>42403346.700000003</v>
      </c>
      <c r="J74" s="57">
        <v>44759896.960000001</v>
      </c>
      <c r="K74" s="137">
        <v>0</v>
      </c>
      <c r="M74" s="144">
        <v>1445233.87</v>
      </c>
      <c r="N74" s="57">
        <v>2428487.4700000002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9282137.8599999994</v>
      </c>
      <c r="F75" s="57">
        <f t="shared" si="91"/>
        <v>7461696.7400000002</v>
      </c>
      <c r="G75" s="137">
        <f t="shared" si="92"/>
        <v>0</v>
      </c>
      <c r="I75" s="144">
        <v>8264912.96</v>
      </c>
      <c r="J75" s="57">
        <v>6929943.0300000003</v>
      </c>
      <c r="K75" s="137">
        <v>0</v>
      </c>
      <c r="M75" s="144">
        <v>1017224.9</v>
      </c>
      <c r="N75" s="57">
        <v>531753.71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2227892.9500000002</v>
      </c>
      <c r="F76" s="57">
        <f t="shared" si="91"/>
        <v>1748337.29</v>
      </c>
      <c r="G76" s="137">
        <f t="shared" si="92"/>
        <v>0</v>
      </c>
      <c r="I76" s="144">
        <v>2145032.9500000002</v>
      </c>
      <c r="J76" s="57">
        <v>1745477.29</v>
      </c>
      <c r="K76" s="137">
        <v>0</v>
      </c>
      <c r="M76" s="144">
        <v>82860</v>
      </c>
      <c r="N76" s="57">
        <v>2860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1619722.11</v>
      </c>
      <c r="F78" s="57">
        <f t="shared" si="91"/>
        <v>3357918.4</v>
      </c>
      <c r="G78" s="137">
        <f t="shared" si="92"/>
        <v>0</v>
      </c>
      <c r="I78" s="144">
        <v>1619722.11</v>
      </c>
      <c r="J78" s="57">
        <v>3357918.4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63072.9</v>
      </c>
      <c r="F80" s="57">
        <f t="shared" si="91"/>
        <v>63072.9</v>
      </c>
      <c r="G80" s="137">
        <f t="shared" si="92"/>
        <v>0</v>
      </c>
      <c r="I80" s="144">
        <v>0</v>
      </c>
      <c r="J80" s="57">
        <v>0</v>
      </c>
      <c r="K80" s="137">
        <v>0</v>
      </c>
      <c r="M80" s="144">
        <v>63072.9</v>
      </c>
      <c r="N80" s="57">
        <v>63072.9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57041406.390000001</v>
      </c>
      <c r="F82" s="67">
        <f>SUM(F74:F80)</f>
        <v>59819409.759999998</v>
      </c>
      <c r="G82" s="138">
        <f>SUM(G74:G80)</f>
        <v>0</v>
      </c>
      <c r="I82" s="146">
        <f t="shared" ref="I82:K82" si="93">SUM(I74:I80)</f>
        <v>54433014.720000006</v>
      </c>
      <c r="J82" s="67">
        <f t="shared" si="93"/>
        <v>56793235.68</v>
      </c>
      <c r="K82" s="138">
        <f t="shared" si="93"/>
        <v>0</v>
      </c>
      <c r="M82" s="146">
        <f t="shared" ref="M82:O82" si="94">SUM(M74:M80)</f>
        <v>2608391.67</v>
      </c>
      <c r="N82" s="67">
        <f t="shared" si="94"/>
        <v>3026174.08</v>
      </c>
      <c r="O82" s="138">
        <f t="shared" si="94"/>
        <v>0</v>
      </c>
      <c r="Q82" s="146">
        <f t="shared" ref="Q82:S82" si="95">SUM(Q74:Q80)</f>
        <v>0</v>
      </c>
      <c r="R82" s="67">
        <f t="shared" si="95"/>
        <v>0</v>
      </c>
      <c r="S82" s="138">
        <f t="shared" si="95"/>
        <v>0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133169072.03</v>
      </c>
      <c r="F87" s="57">
        <f t="shared" si="99"/>
        <v>117701594.09</v>
      </c>
      <c r="G87" s="137">
        <f t="shared" si="100"/>
        <v>0</v>
      </c>
      <c r="I87" s="144">
        <v>129473974.93000001</v>
      </c>
      <c r="J87" s="57">
        <v>114003449.86</v>
      </c>
      <c r="K87" s="137">
        <v>0</v>
      </c>
      <c r="M87" s="144">
        <v>3695097.1</v>
      </c>
      <c r="N87" s="57">
        <v>3698144.23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44313746.329999998</v>
      </c>
      <c r="F88" s="57">
        <f t="shared" si="99"/>
        <v>40344125.43</v>
      </c>
      <c r="G88" s="137">
        <f t="shared" si="100"/>
        <v>0</v>
      </c>
      <c r="I88" s="144">
        <v>38892421.350000001</v>
      </c>
      <c r="J88" s="57">
        <v>35178058.75</v>
      </c>
      <c r="K88" s="137">
        <v>0</v>
      </c>
      <c r="M88" s="144">
        <v>5421324.9800000004</v>
      </c>
      <c r="N88" s="57">
        <v>5166066.68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1623636.58</v>
      </c>
      <c r="F89" s="57">
        <f t="shared" si="99"/>
        <v>1619734.37</v>
      </c>
      <c r="G89" s="137">
        <f t="shared" si="100"/>
        <v>0</v>
      </c>
      <c r="I89" s="144">
        <v>1580582.72</v>
      </c>
      <c r="J89" s="57">
        <v>1576680.51</v>
      </c>
      <c r="K89" s="137">
        <v>0</v>
      </c>
      <c r="M89" s="144">
        <v>43053.86</v>
      </c>
      <c r="N89" s="57">
        <v>43053.86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-31169499.550000001</v>
      </c>
      <c r="F90" s="57">
        <f t="shared" si="99"/>
        <v>-25594517.149999999</v>
      </c>
      <c r="G90" s="137">
        <f t="shared" si="100"/>
        <v>0</v>
      </c>
      <c r="I90" s="144">
        <v>-28679627.82</v>
      </c>
      <c r="J90" s="57">
        <v>-23699544.079999998</v>
      </c>
      <c r="K90" s="137">
        <v>0</v>
      </c>
      <c r="M90" s="144">
        <v>-2489871.73</v>
      </c>
      <c r="N90" s="57">
        <v>-1894973.07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426582.15</v>
      </c>
      <c r="F91" s="57">
        <f t="shared" si="99"/>
        <v>368406.15</v>
      </c>
      <c r="G91" s="137">
        <f t="shared" si="100"/>
        <v>0</v>
      </c>
      <c r="I91" s="144">
        <v>426582.15</v>
      </c>
      <c r="J91" s="57">
        <v>368406.15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148363537.54000002</v>
      </c>
      <c r="F95" s="67">
        <f>SUM(F85:F93)</f>
        <v>134439342.89000002</v>
      </c>
      <c r="G95" s="138">
        <f>SUM(G85:G93)</f>
        <v>0</v>
      </c>
      <c r="I95" s="146">
        <f t="shared" ref="I95:K95" si="101">SUM(I85:I93)</f>
        <v>141693933.33000001</v>
      </c>
      <c r="J95" s="67">
        <f t="shared" si="101"/>
        <v>127427051.19000001</v>
      </c>
      <c r="K95" s="138">
        <f t="shared" si="101"/>
        <v>0</v>
      </c>
      <c r="M95" s="146">
        <f t="shared" ref="M95:O95" si="102">SUM(M85:M93)</f>
        <v>6669604.209999999</v>
      </c>
      <c r="N95" s="67">
        <f t="shared" si="102"/>
        <v>7012291.6999999993</v>
      </c>
      <c r="O95" s="138">
        <f t="shared" si="102"/>
        <v>0</v>
      </c>
      <c r="Q95" s="146">
        <f t="shared" ref="Q95:S95" si="103">SUM(Q85:Q93)</f>
        <v>0</v>
      </c>
      <c r="R95" s="67">
        <f t="shared" si="103"/>
        <v>0</v>
      </c>
      <c r="S95" s="138">
        <f t="shared" si="103"/>
        <v>0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205404943.93000001</v>
      </c>
      <c r="F97" s="39">
        <f>+F95+F82</f>
        <v>194258752.65000001</v>
      </c>
      <c r="G97" s="140">
        <f>+G95+G82</f>
        <v>0</v>
      </c>
      <c r="I97" s="143">
        <f t="shared" ref="I97:K97" si="106">+I95+I82</f>
        <v>196126948.05000001</v>
      </c>
      <c r="J97" s="39">
        <f t="shared" si="106"/>
        <v>184220286.87</v>
      </c>
      <c r="K97" s="140">
        <f t="shared" si="106"/>
        <v>0</v>
      </c>
      <c r="M97" s="143">
        <f t="shared" ref="M97:O97" si="107">+M95+M82</f>
        <v>9277995.879999999</v>
      </c>
      <c r="N97" s="39">
        <f t="shared" si="107"/>
        <v>10038465.779999999</v>
      </c>
      <c r="O97" s="140">
        <f t="shared" si="107"/>
        <v>0</v>
      </c>
      <c r="Q97" s="143">
        <f t="shared" ref="Q97:S97" si="108">+Q95+Q82</f>
        <v>0</v>
      </c>
      <c r="R97" s="39">
        <f t="shared" si="108"/>
        <v>0</v>
      </c>
      <c r="S97" s="140">
        <f t="shared" si="108"/>
        <v>0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2695583.7800000003</v>
      </c>
      <c r="F102" s="57">
        <f t="shared" ref="F102:F109" si="112">+J102+N102+R102+V102+Z102+AD102+AH102+AL102+AP102+AT102</f>
        <v>5093895.87</v>
      </c>
      <c r="G102" s="57">
        <f t="shared" ref="G102:G109" si="113">+K102+O102+S102+W102+AA102+AE102+AI102+AM102+AQ102+AU102</f>
        <v>0</v>
      </c>
      <c r="I102" s="144">
        <v>2008335.82</v>
      </c>
      <c r="J102" s="57">
        <v>3752348.04</v>
      </c>
      <c r="K102" s="57">
        <v>0</v>
      </c>
      <c r="M102" s="144">
        <v>687247.96</v>
      </c>
      <c r="N102" s="57">
        <v>1341547.83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0</v>
      </c>
      <c r="F109" s="57">
        <f t="shared" si="112"/>
        <v>0</v>
      </c>
      <c r="G109" s="57">
        <f t="shared" si="113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2695583.7800000003</v>
      </c>
      <c r="F111" s="67">
        <f>SUM(F102:F109)</f>
        <v>5093895.87</v>
      </c>
      <c r="G111" s="67">
        <f>SUM(G102:G109)</f>
        <v>0</v>
      </c>
      <c r="I111" s="146">
        <f t="shared" ref="I111:K111" si="114">SUM(I102:I109)</f>
        <v>2008335.82</v>
      </c>
      <c r="J111" s="67">
        <f t="shared" si="114"/>
        <v>3752348.04</v>
      </c>
      <c r="K111" s="67">
        <f t="shared" si="114"/>
        <v>0</v>
      </c>
      <c r="M111" s="146">
        <f t="shared" ref="M111:O111" si="115">SUM(M102:M109)</f>
        <v>687247.96</v>
      </c>
      <c r="N111" s="67">
        <f t="shared" si="115"/>
        <v>1341547.83</v>
      </c>
      <c r="O111" s="67">
        <f t="shared" si="115"/>
        <v>0</v>
      </c>
      <c r="Q111" s="146">
        <f t="shared" ref="Q111:S111" si="116">SUM(Q102:Q109)</f>
        <v>0</v>
      </c>
      <c r="R111" s="67">
        <f t="shared" si="116"/>
        <v>0</v>
      </c>
      <c r="S111" s="67">
        <f t="shared" si="116"/>
        <v>0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2695583.7800000003</v>
      </c>
      <c r="F123" s="75">
        <f>+F121+F111</f>
        <v>5093895.87</v>
      </c>
      <c r="G123" s="75">
        <f>+G121+G111</f>
        <v>0</v>
      </c>
      <c r="I123" s="145">
        <f t="shared" ref="I123:K123" si="127">+I121+I111</f>
        <v>2008335.82</v>
      </c>
      <c r="J123" s="75">
        <f t="shared" si="127"/>
        <v>3752348.04</v>
      </c>
      <c r="K123" s="75">
        <f t="shared" si="127"/>
        <v>0</v>
      </c>
      <c r="M123" s="145">
        <f t="shared" ref="M123:O123" si="128">+M121+M111</f>
        <v>687247.96</v>
      </c>
      <c r="N123" s="75">
        <f t="shared" si="128"/>
        <v>1341547.83</v>
      </c>
      <c r="O123" s="75">
        <f t="shared" si="128"/>
        <v>0</v>
      </c>
      <c r="Q123" s="145">
        <f t="shared" ref="Q123:S123" si="129">+Q121+Q111</f>
        <v>0</v>
      </c>
      <c r="R123" s="75">
        <f t="shared" si="129"/>
        <v>0</v>
      </c>
      <c r="S123" s="75">
        <f t="shared" si="129"/>
        <v>0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146890108.81</v>
      </c>
      <c r="F127" s="75">
        <f>SUM(F128:F130)</f>
        <v>146890108.81</v>
      </c>
      <c r="G127" s="75">
        <f>SUM(G128:G130)</f>
        <v>0</v>
      </c>
      <c r="I127" s="145">
        <f t="shared" ref="I127:K127" si="132">SUM(I128:I130)</f>
        <v>145944291.84</v>
      </c>
      <c r="J127" s="75">
        <f t="shared" si="132"/>
        <v>145944291.84</v>
      </c>
      <c r="K127" s="75">
        <f t="shared" si="132"/>
        <v>0</v>
      </c>
      <c r="M127" s="145">
        <f t="shared" ref="M127:O127" si="133">SUM(M128:M130)</f>
        <v>945816.97000000009</v>
      </c>
      <c r="N127" s="75">
        <f t="shared" si="133"/>
        <v>945816.97000000009</v>
      </c>
      <c r="O127" s="75">
        <f t="shared" si="133"/>
        <v>0</v>
      </c>
      <c r="Q127" s="145">
        <f t="shared" ref="Q127:S127" si="134">SUM(Q128:Q130)</f>
        <v>0</v>
      </c>
      <c r="R127" s="75">
        <f t="shared" si="134"/>
        <v>0</v>
      </c>
      <c r="S127" s="75">
        <f t="shared" si="134"/>
        <v>0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140408974.34999999</v>
      </c>
      <c r="F128" s="57">
        <f t="shared" ref="F128:F130" si="138">+J128+N128+R128+V128+Z128+AD128+AH128+AL128+AP128+AT128</f>
        <v>140408974.34999999</v>
      </c>
      <c r="G128" s="57">
        <f t="shared" ref="G128:G130" si="139">+K128+O128+S128+W128+AA128+AE128+AI128+AM128+AQ128+AU128</f>
        <v>0</v>
      </c>
      <c r="I128" s="144">
        <v>139463157.43000001</v>
      </c>
      <c r="J128" s="57">
        <v>139463157.43000001</v>
      </c>
      <c r="K128" s="57">
        <v>0</v>
      </c>
      <c r="M128" s="144">
        <v>945816.92</v>
      </c>
      <c r="N128" s="57">
        <v>945816.92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6481134.46</v>
      </c>
      <c r="F129" s="57">
        <f t="shared" si="138"/>
        <v>6481134.46</v>
      </c>
      <c r="G129" s="57">
        <f t="shared" si="139"/>
        <v>0</v>
      </c>
      <c r="I129" s="144">
        <v>6481134.4100000001</v>
      </c>
      <c r="J129" s="57">
        <v>6481134.4100000001</v>
      </c>
      <c r="K129" s="57">
        <v>0</v>
      </c>
      <c r="M129" s="144">
        <v>0.05</v>
      </c>
      <c r="N129" s="57">
        <v>0.05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55819251.339999996</v>
      </c>
      <c r="F132" s="75">
        <f>SUM(F133:F137)</f>
        <v>42274747.969999999</v>
      </c>
      <c r="G132" s="75">
        <f>SUM(G133:G137)</f>
        <v>0</v>
      </c>
      <c r="I132" s="145">
        <f t="shared" ref="I132:K132" si="140">SUM(I133:I137)</f>
        <v>48174320.390000001</v>
      </c>
      <c r="J132" s="75">
        <f t="shared" si="140"/>
        <v>34523646.989999995</v>
      </c>
      <c r="K132" s="75">
        <f t="shared" si="140"/>
        <v>0</v>
      </c>
      <c r="M132" s="145">
        <f t="shared" ref="M132:O132" si="141">SUM(M133:M137)</f>
        <v>7644930.9500000002</v>
      </c>
      <c r="N132" s="75">
        <f t="shared" si="141"/>
        <v>7751100.9800000004</v>
      </c>
      <c r="O132" s="75">
        <f t="shared" si="141"/>
        <v>0</v>
      </c>
      <c r="Q132" s="145">
        <f t="shared" ref="Q132:S132" si="142">SUM(Q133:Q137)</f>
        <v>0</v>
      </c>
      <c r="R132" s="75">
        <f t="shared" si="142"/>
        <v>0</v>
      </c>
      <c r="S132" s="75">
        <f t="shared" si="142"/>
        <v>0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13365069.4</v>
      </c>
      <c r="F133" s="57">
        <f t="shared" ref="F133:F137" si="146">+J133+N133+R133+V133+Z133+AD133+AH133+AL133+AP133+AT133</f>
        <v>16181445.75</v>
      </c>
      <c r="G133" s="57">
        <f t="shared" ref="G133:G137" si="147">+K133+O133+S133+W133+AA133+AE133+AI133+AM133+AQ133+AU133</f>
        <v>0</v>
      </c>
      <c r="I133" s="144">
        <v>13471239.43</v>
      </c>
      <c r="J133" s="57">
        <v>17206239.02</v>
      </c>
      <c r="K133" s="57">
        <v>0</v>
      </c>
      <c r="M133" s="144">
        <v>-106170.03</v>
      </c>
      <c r="N133" s="57">
        <v>-1024793.27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42454181.939999998</v>
      </c>
      <c r="F134" s="57">
        <f t="shared" si="146"/>
        <v>26093302.219999999</v>
      </c>
      <c r="G134" s="57">
        <f t="shared" si="147"/>
        <v>0</v>
      </c>
      <c r="I134" s="144">
        <v>34703080.960000001</v>
      </c>
      <c r="J134" s="57">
        <v>17317407.969999999</v>
      </c>
      <c r="K134" s="57">
        <v>0</v>
      </c>
      <c r="M134" s="144">
        <v>7751100.9800000004</v>
      </c>
      <c r="N134" s="57">
        <v>8775894.25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0</v>
      </c>
      <c r="F135" s="57">
        <f t="shared" si="146"/>
        <v>0</v>
      </c>
      <c r="G135" s="57">
        <f t="shared" si="147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202709360.15000001</v>
      </c>
      <c r="F143" s="75">
        <f t="shared" ref="F143:G143" si="156">+F132+F127+F139</f>
        <v>189164856.78</v>
      </c>
      <c r="G143" s="75">
        <f t="shared" si="156"/>
        <v>0</v>
      </c>
      <c r="I143" s="145">
        <f t="shared" ref="I143:K143" si="157">+I132+I127+I139</f>
        <v>194118612.23000002</v>
      </c>
      <c r="J143" s="75">
        <f t="shared" si="157"/>
        <v>180467938.82999998</v>
      </c>
      <c r="K143" s="75">
        <f t="shared" si="157"/>
        <v>0</v>
      </c>
      <c r="M143" s="145">
        <f t="shared" ref="M143:O143" si="158">+M132+M127+M139</f>
        <v>8590747.9199999999</v>
      </c>
      <c r="N143" s="75">
        <f t="shared" si="158"/>
        <v>8696917.9500000011</v>
      </c>
      <c r="O143" s="75">
        <f t="shared" si="158"/>
        <v>0</v>
      </c>
      <c r="Q143" s="145">
        <f t="shared" ref="Q143:S143" si="159">+Q132+Q127+Q139</f>
        <v>0</v>
      </c>
      <c r="R143" s="75">
        <f t="shared" si="159"/>
        <v>0</v>
      </c>
      <c r="S143" s="75">
        <f t="shared" si="159"/>
        <v>0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205404943.93000001</v>
      </c>
      <c r="F145" s="39">
        <f t="shared" ref="F145:G145" si="167">+F143+F123</f>
        <v>194258752.65000001</v>
      </c>
      <c r="G145" s="39">
        <f t="shared" si="167"/>
        <v>0</v>
      </c>
      <c r="I145" s="143">
        <f t="shared" ref="I145:K145" si="168">+I143+I123</f>
        <v>196126948.05000001</v>
      </c>
      <c r="J145" s="39">
        <f t="shared" si="168"/>
        <v>184220286.86999997</v>
      </c>
      <c r="K145" s="39">
        <f t="shared" si="168"/>
        <v>0</v>
      </c>
      <c r="M145" s="143">
        <f t="shared" ref="M145:O145" si="169">+M143+M123</f>
        <v>9277995.879999999</v>
      </c>
      <c r="N145" s="39">
        <f t="shared" si="169"/>
        <v>10038465.780000001</v>
      </c>
      <c r="O145" s="39">
        <f t="shared" si="169"/>
        <v>0</v>
      </c>
      <c r="Q145" s="143">
        <f t="shared" ref="Q145:S145" si="170">+Q143+Q123</f>
        <v>0</v>
      </c>
      <c r="R145" s="39">
        <f t="shared" si="170"/>
        <v>0</v>
      </c>
      <c r="S145" s="39">
        <f t="shared" si="170"/>
        <v>0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2.0489096641540527E-8</v>
      </c>
      <c r="F147" s="183">
        <f t="shared" ref="F147:G147" si="178">+F63-F133</f>
        <v>0</v>
      </c>
      <c r="G147" s="183">
        <f t="shared" si="178"/>
        <v>0</v>
      </c>
      <c r="I147" s="183">
        <f t="shared" ref="I147:K147" si="179">+I63-I133</f>
        <v>0</v>
      </c>
      <c r="J147" s="183">
        <f t="shared" si="179"/>
        <v>0</v>
      </c>
      <c r="K147" s="183">
        <f t="shared" si="179"/>
        <v>0</v>
      </c>
      <c r="M147" s="183">
        <f t="shared" ref="M147:O147" si="180">+M63-M133</f>
        <v>2.5320332497358322E-9</v>
      </c>
      <c r="N147" s="183">
        <f t="shared" si="180"/>
        <v>4.1909515857696533E-9</v>
      </c>
      <c r="O147" s="183">
        <f t="shared" si="180"/>
        <v>0</v>
      </c>
      <c r="Q147" s="183">
        <f t="shared" ref="Q147:S147" si="181">+Q63-Q133</f>
        <v>0</v>
      </c>
      <c r="R147" s="183">
        <f t="shared" si="181"/>
        <v>0</v>
      </c>
      <c r="S147" s="183">
        <f t="shared" si="181"/>
        <v>0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 t="shared" ref="I148:K148" si="190">+I97-I123-I143</f>
        <v>0</v>
      </c>
      <c r="J148" s="183">
        <f t="shared" si="190"/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  <mergeCell ref="Q3:S3"/>
    <mergeCell ref="Q69:S69"/>
    <mergeCell ref="U3:W3"/>
    <mergeCell ref="U69:W69"/>
    <mergeCell ref="Y3:AA3"/>
    <mergeCell ref="Y69:AA69"/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</mergeCells>
  <pageMargins left="0.7" right="0.7" top="0.75" bottom="0.75" header="0.3" footer="0.3"/>
  <pageSetup paperSize="119" orientation="portrait" horizontalDpi="1200" verticalDpi="1200" r:id="rId1"/>
  <ignoredErrors>
    <ignoredError sqref="E6:AU9 E37:AU40 E60:AU63 E77:AU77 E105:BF127 E135:AU163 E13:L13 E10:H10 K10:AU10 E11:H11 K11:AU11 E12:H12 K12:AU12 E59:H59 K59:AU59 O13:AU13 E74:H74 K74:L74 E75:H75 K75:L75 E76:H76 K76:L76 E79:AU79 E78:H78 K78:AU78 E92:AU101 E87:H87 K87:L87 E88:H88 K88:L88 E89:H89 K89:L89 E90:H90 K90:L90 E91:H91 K91:AU91 E103:AU104 E102:H102 K102:L102 E130:BF132 E128:H128 K128:L128 E129:H129 K129:L129 E133:H133 K133:L133 E134:H134 K134:L134 O74:AU74 O75:AU75 O76:AU76 E81:AU86 E80:L80 O80:AU80 O87:AU87 O88:AU88 O89:AU89 O90:AU90 O102:AU102 O128:BF128 O129:BF129 O133:AU133 O134:AU134" unlockedFormula="1"/>
    <ignoredError sqref="E14:AU14 E41:AU51 E17:AU27 E15:H15 J15:L15 E31:AU34 E28:H28 K28:L28 E29:H29 K29:L29 E30:H30 K30:L30 E36:AU36 E35:H35 K35:L35 E53:AU56 E52:H52 K52:L52 E58:AU58 E57:H57 K57:AU57 O15:AU15 E16:L16 O16:AU16 O28:AU28 O29:AU29 O30:AU30 O35:AU35 O52:AU52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showGridLines="0" topLeftCell="AG29" zoomScale="80" zoomScaleNormal="80" workbookViewId="0">
      <selection activeCell="AP2" sqref="AP2:AR67"/>
    </sheetView>
  </sheetViews>
  <sheetFormatPr baseColWidth="10" defaultColWidth="11.44140625" defaultRowHeight="10.199999999999999" x14ac:dyDescent="0.2"/>
  <cols>
    <col min="1" max="2" width="2" style="70" customWidth="1"/>
    <col min="3" max="3" width="43.33203125" style="98" customWidth="1"/>
    <col min="4" max="4" width="15.33203125" style="17" bestFit="1" customWidth="1"/>
    <col min="5" max="5" width="15.88671875" style="17" bestFit="1" customWidth="1"/>
    <col min="6" max="6" width="15.6640625" style="17" hidden="1" customWidth="1"/>
    <col min="7" max="7" width="50.6640625" style="23" customWidth="1"/>
    <col min="8" max="9" width="15.6640625" style="23" customWidth="1"/>
    <col min="10" max="10" width="16" style="23" hidden="1" customWidth="1"/>
    <col min="11" max="11" width="5.6640625" style="23" customWidth="1"/>
    <col min="12" max="12" width="5.109375" style="70" customWidth="1"/>
    <col min="13" max="13" width="2.44140625" style="23" customWidth="1"/>
    <col min="14" max="14" width="56.6640625" style="23" customWidth="1"/>
    <col min="15" max="15" width="17.44140625" style="23" bestFit="1" customWidth="1"/>
    <col min="16" max="16" width="16" style="23" bestFit="1" customWidth="1"/>
    <col min="17" max="17" width="17.33203125" style="23" hidden="1" customWidth="1"/>
    <col min="18" max="18" width="6.33203125" style="23" customWidth="1"/>
    <col min="19" max="19" width="5.6640625" style="70" customWidth="1"/>
    <col min="20" max="20" width="53.33203125" style="23" customWidth="1"/>
    <col min="21" max="24" width="20.33203125" style="23" customWidth="1"/>
    <col min="25" max="25" width="16.33203125" style="23" customWidth="1"/>
    <col min="26" max="26" width="7.33203125" style="23" customWidth="1"/>
    <col min="27" max="27" width="5.6640625" style="70" customWidth="1"/>
    <col min="28" max="28" width="50.6640625" style="23" customWidth="1"/>
    <col min="29" max="29" width="15.109375" style="23" customWidth="1"/>
    <col min="30" max="30" width="14.6640625" style="23" customWidth="1"/>
    <col min="31" max="31" width="15.109375" style="23" hidden="1" customWidth="1"/>
    <col min="32" max="32" width="15.33203125" style="23" hidden="1" customWidth="1"/>
    <col min="33" max="33" width="7.33203125" style="23" customWidth="1"/>
    <col min="34" max="34" width="7.33203125" style="70" customWidth="1"/>
    <col min="35" max="36" width="1.88671875" style="23" customWidth="1"/>
    <col min="37" max="37" width="57.5546875" style="23" customWidth="1"/>
    <col min="38" max="38" width="15.109375" style="23" bestFit="1" customWidth="1"/>
    <col min="39" max="39" width="15.6640625" style="23" bestFit="1" customWidth="1"/>
    <col min="40" max="41" width="11.44140625" style="124"/>
    <col min="42" max="42" width="78.33203125" style="124" customWidth="1"/>
    <col min="43" max="16384" width="11.441406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" customHeight="1" x14ac:dyDescent="0.2">
      <c r="A2" s="1"/>
      <c r="B2" s="1"/>
      <c r="C2" s="189" t="str">
        <f>+'31130'!B1</f>
        <v>3.1.1.3.0 Instituciones Públicas de Seguridad Social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3.1.1.3.0 Instituciones Públicas de Seguridad Social</v>
      </c>
      <c r="N2" s="190"/>
      <c r="O2" s="190"/>
      <c r="P2" s="191"/>
      <c r="Q2" s="158"/>
      <c r="R2" s="2"/>
      <c r="S2" s="1"/>
      <c r="T2" s="195" t="str">
        <f>+C2</f>
        <v>3.1.1.3.0 Instituciones Públicas de Seguridad Social</v>
      </c>
      <c r="U2" s="196"/>
      <c r="V2" s="196"/>
      <c r="W2" s="196"/>
      <c r="X2" s="196"/>
      <c r="Y2" s="197"/>
      <c r="Z2" s="2"/>
      <c r="AA2" s="1"/>
      <c r="AB2" s="189" t="str">
        <f>+C2</f>
        <v>3.1.1.3.0 Instituciones Públicas de Seguridad Social</v>
      </c>
      <c r="AC2" s="190"/>
      <c r="AD2" s="190"/>
      <c r="AE2" s="169"/>
      <c r="AF2" s="173"/>
      <c r="AG2" s="2"/>
      <c r="AH2" s="1"/>
      <c r="AI2" s="189" t="str">
        <f>+C2</f>
        <v>3.1.1.3.0 Instituciones Públicas de Seguridad Social</v>
      </c>
      <c r="AJ2" s="190"/>
      <c r="AK2" s="190"/>
      <c r="AL2" s="190"/>
      <c r="AM2" s="191"/>
      <c r="AP2" s="189" t="str">
        <f>+C2</f>
        <v>3.1.1.3.0 Instituciones Públicas de Seguridad Social</v>
      </c>
      <c r="AQ2" s="190"/>
      <c r="AR2" s="190"/>
    </row>
    <row r="3" spans="1:44" x14ac:dyDescent="0.2">
      <c r="A3" s="1"/>
      <c r="B3" s="1"/>
      <c r="C3" s="192" t="str">
        <f>+'31130'!B68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+'31130'!B2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178</v>
      </c>
      <c r="AQ3" s="193"/>
      <c r="AR3" s="193"/>
    </row>
    <row r="4" spans="1:44" x14ac:dyDescent="0.2">
      <c r="A4" s="1"/>
      <c r="B4" s="1"/>
      <c r="C4" s="192" t="str">
        <f>+'31130'!B69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+'31130'!B3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T46" s="188" t="s">
        <v>192</v>
      </c>
      <c r="U46" s="188"/>
      <c r="V46" s="188"/>
      <c r="W46" s="188"/>
      <c r="X46" s="188"/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ht="20.399999999999999" customHeight="1" x14ac:dyDescent="0.2">
      <c r="C57" s="188" t="s">
        <v>192</v>
      </c>
      <c r="D57" s="188"/>
      <c r="E57" s="188"/>
      <c r="F57" s="188"/>
      <c r="G57" s="188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 t="s">
        <v>192</v>
      </c>
      <c r="AC64" s="188"/>
      <c r="AD64" s="188"/>
      <c r="AE64" s="188"/>
      <c r="AF64" s="188"/>
      <c r="AG64" s="171"/>
      <c r="AI64" s="26"/>
      <c r="AJ64" s="33"/>
      <c r="AK64" s="84"/>
      <c r="AL64" s="112"/>
      <c r="AM64" s="113"/>
      <c r="AP64" s="124" t="s">
        <v>190</v>
      </c>
    </row>
    <row r="65" spans="12:46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6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  <c r="AP66" s="93" t="s">
        <v>192</v>
      </c>
      <c r="AQ66" s="93"/>
      <c r="AR66" s="93"/>
      <c r="AS66" s="93"/>
      <c r="AT66" s="93"/>
    </row>
    <row r="67" spans="12:46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6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6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6" x14ac:dyDescent="0.2">
      <c r="AI70" s="188" t="s">
        <v>114</v>
      </c>
      <c r="AJ70" s="188"/>
      <c r="AK70" s="188"/>
      <c r="AL70" s="188"/>
      <c r="AM70" s="188"/>
    </row>
    <row r="71" spans="12:46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6" x14ac:dyDescent="0.2">
      <c r="M72" s="188"/>
      <c r="N72" s="188"/>
      <c r="O72" s="188"/>
      <c r="P72" s="188"/>
      <c r="Q72" s="171"/>
      <c r="R72" s="171"/>
      <c r="AI72" s="188" t="s">
        <v>192</v>
      </c>
      <c r="AJ72" s="188"/>
      <c r="AK72" s="188"/>
      <c r="AL72" s="188"/>
      <c r="AM72" s="188"/>
    </row>
    <row r="73" spans="12:46" x14ac:dyDescent="0.2">
      <c r="M73" s="188" t="s">
        <v>192</v>
      </c>
      <c r="N73" s="188"/>
      <c r="O73" s="188"/>
      <c r="P73" s="188"/>
      <c r="Q73" s="188"/>
    </row>
  </sheetData>
  <mergeCells count="34">
    <mergeCell ref="M73:Q73"/>
    <mergeCell ref="T46:X46"/>
    <mergeCell ref="AB64:AF64"/>
    <mergeCell ref="AI72:AM72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57:G57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0866141732283472" right="0.70866141732283472" top="0.74803149606299213" bottom="0.74803149606299213" header="0.31496062992125984" footer="0.31496062992125984"/>
  <pageSetup paperSize="9" scale="11" orientation="portrait" horizontalDpi="4294967295" verticalDpi="4294967295" r:id="rId1"/>
  <ignoredErrors>
    <ignoredError sqref="C2:AM4 D9:AM37 AP4 H39:I54 M38:P72 X38:Y39 U41:Y43 AB38:AD62 AI40:AM71 AI73:AM74" unlockedFormula="1"/>
    <ignoredError sqref="D6:AB6 D8:N8 Q8:T8 D7:T7 Z7:AB7 Z8:AB8 AE6:AN6 AE7:AN7 AE8:AN8" numberStoredAsText="1"/>
    <ignoredError sqref="O8:P8 U8:Y8 U7:Y7 AC8:AD8 AC7:AD7 AC6:AD6" numberStoredAsText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H4" sqref="H4"/>
    </sheetView>
  </sheetViews>
  <sheetFormatPr baseColWidth="10" defaultColWidth="11.44140625" defaultRowHeight="10.199999999999999" x14ac:dyDescent="0.2"/>
  <cols>
    <col min="1" max="1" width="2" style="124" customWidth="1"/>
    <col min="2" max="2" width="5" style="124" bestFit="1" customWidth="1"/>
    <col min="3" max="3" width="2.33203125" style="124" customWidth="1"/>
    <col min="4" max="4" width="34.6640625" style="124" customWidth="1"/>
    <col min="5" max="7" width="15.6640625" style="124" customWidth="1"/>
    <col min="8" max="8" width="5.6640625" style="124" customWidth="1"/>
    <col min="9" max="11" width="6.44140625" style="124" bestFit="1" customWidth="1"/>
    <col min="12" max="12" width="5.6640625" style="124" customWidth="1"/>
    <col min="13" max="15" width="6.44140625" style="124" bestFit="1" customWidth="1"/>
    <col min="16" max="16" width="5.6640625" style="124" customWidth="1"/>
    <col min="17" max="19" width="6.44140625" style="124" bestFit="1" customWidth="1"/>
    <col min="20" max="20" width="5.6640625" style="124" customWidth="1"/>
    <col min="21" max="23" width="6.44140625" style="124" bestFit="1" customWidth="1"/>
    <col min="24" max="24" width="5.6640625" style="124" customWidth="1"/>
    <col min="25" max="27" width="6.44140625" style="124" bestFit="1" customWidth="1"/>
    <col min="28" max="28" width="5.6640625" style="124" customWidth="1"/>
    <col min="29" max="31" width="6.44140625" style="124" bestFit="1" customWidth="1"/>
    <col min="32" max="32" width="5.6640625" style="124" customWidth="1"/>
    <col min="33" max="35" width="6.44140625" style="124" bestFit="1" customWidth="1"/>
    <col min="36" max="36" width="5.6640625" style="124" customWidth="1"/>
    <col min="37" max="39" width="6.44140625" style="124" bestFit="1" customWidth="1"/>
    <col min="40" max="40" width="5.6640625" style="124" customWidth="1"/>
    <col min="41" max="43" width="6.44140625" style="124" bestFit="1" customWidth="1"/>
    <col min="44" max="44" width="5.6640625" style="124" customWidth="1"/>
    <col min="45" max="47" width="6.44140625" style="124" bestFit="1" customWidth="1"/>
    <col min="48" max="16384" width="11.44140625" style="124"/>
  </cols>
  <sheetData>
    <row r="1" spans="2:47" ht="14.4" customHeight="1" x14ac:dyDescent="0.2">
      <c r="B1" s="215" t="s">
        <v>164</v>
      </c>
      <c r="C1" s="216"/>
      <c r="D1" s="216"/>
      <c r="E1" s="216"/>
      <c r="F1" s="216"/>
      <c r="G1" s="217"/>
    </row>
    <row r="2" spans="2:47" ht="14.4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3.1.1.3.0 Instituciones Públicas de Seguridad Social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showGridLines="0" topLeftCell="AD23" zoomScale="74" zoomScaleNormal="80" workbookViewId="0">
      <selection activeCell="AP66" sqref="AP66:AR66"/>
    </sheetView>
  </sheetViews>
  <sheetFormatPr baseColWidth="10" defaultColWidth="11.44140625" defaultRowHeight="10.199999999999999" x14ac:dyDescent="0.2"/>
  <cols>
    <col min="1" max="2" width="2" style="70" customWidth="1"/>
    <col min="3" max="3" width="43.33203125" style="98" customWidth="1"/>
    <col min="4" max="4" width="15.33203125" style="17" bestFit="1" customWidth="1"/>
    <col min="5" max="5" width="15.88671875" style="17" bestFit="1" customWidth="1"/>
    <col min="6" max="6" width="15.6640625" style="17" hidden="1" customWidth="1"/>
    <col min="7" max="7" width="50.6640625" style="23" customWidth="1"/>
    <col min="8" max="9" width="15.6640625" style="23" customWidth="1"/>
    <col min="10" max="10" width="16" style="23" hidden="1" customWidth="1"/>
    <col min="11" max="11" width="5.6640625" style="23" customWidth="1"/>
    <col min="12" max="12" width="5.109375" style="70" customWidth="1"/>
    <col min="13" max="13" width="2.44140625" style="23" customWidth="1"/>
    <col min="14" max="14" width="56.6640625" style="23" customWidth="1"/>
    <col min="15" max="15" width="17.44140625" style="23" bestFit="1" customWidth="1"/>
    <col min="16" max="16" width="16" style="23" bestFit="1" customWidth="1"/>
    <col min="17" max="17" width="17.33203125" style="23" hidden="1" customWidth="1"/>
    <col min="18" max="18" width="6.33203125" style="23" customWidth="1"/>
    <col min="19" max="19" width="5.6640625" style="70" customWidth="1"/>
    <col min="20" max="20" width="53.33203125" style="23" customWidth="1"/>
    <col min="21" max="24" width="20.33203125" style="23" customWidth="1"/>
    <col min="25" max="25" width="16.33203125" style="23" customWidth="1"/>
    <col min="26" max="26" width="7.33203125" style="23" customWidth="1"/>
    <col min="27" max="27" width="5.6640625" style="70" customWidth="1"/>
    <col min="28" max="28" width="50.6640625" style="23" customWidth="1"/>
    <col min="29" max="29" width="15.109375" style="23" customWidth="1"/>
    <col min="30" max="30" width="14.6640625" style="23" customWidth="1"/>
    <col min="31" max="31" width="15.109375" style="23" hidden="1" customWidth="1"/>
    <col min="32" max="32" width="15.33203125" style="23" hidden="1" customWidth="1"/>
    <col min="33" max="33" width="7.33203125" style="23" customWidth="1"/>
    <col min="34" max="34" width="7.33203125" style="70" customWidth="1"/>
    <col min="35" max="36" width="1.88671875" style="23" customWidth="1"/>
    <col min="37" max="37" width="57.5546875" style="23" customWidth="1"/>
    <col min="38" max="38" width="15.109375" style="23" bestFit="1" customWidth="1"/>
    <col min="39" max="39" width="15.6640625" style="23" bestFit="1" customWidth="1"/>
    <col min="40" max="41" width="11.44140625" style="124"/>
    <col min="42" max="42" width="78.33203125" style="124" customWidth="1"/>
    <col min="43" max="16384" width="11.441406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" customHeight="1" x14ac:dyDescent="0.2">
      <c r="A2" s="1"/>
      <c r="B2" s="1"/>
      <c r="C2" s="189" t="str">
        <f>+'31200'!B1</f>
        <v>3.1.2.0.0  Entidades Paramunicipales Empresariales No Financieras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3.1.2.0.0  Entidades Paramunicipales Empresariales No Financieras Con Participacion Estatal Mayoritaria</v>
      </c>
      <c r="N2" s="190"/>
      <c r="O2" s="190"/>
      <c r="P2" s="191"/>
      <c r="Q2" s="158"/>
      <c r="R2" s="2"/>
      <c r="S2" s="1"/>
      <c r="T2" s="195" t="str">
        <f>+C2</f>
        <v>3.1.2.0.0  Entidades Paramunicipales Empresariales No Financieras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3.1.2.0.0  Entidades Paramunicipales Empresariales No Financieras Con Participacion Estatal Mayoritaria</v>
      </c>
      <c r="AC2" s="190"/>
      <c r="AD2" s="190"/>
      <c r="AE2" s="169"/>
      <c r="AF2" s="173"/>
      <c r="AG2" s="2"/>
      <c r="AH2" s="1"/>
      <c r="AI2" s="189" t="str">
        <f>+C2</f>
        <v>3.1.2.0.0  Entidades Paramunicipales Empresariales No Financieras Con Participacion Estatal Mayoritaria</v>
      </c>
      <c r="AJ2" s="190"/>
      <c r="AK2" s="190"/>
      <c r="AL2" s="190"/>
      <c r="AM2" s="191"/>
      <c r="AP2" s="189" t="str">
        <f>+C2</f>
        <v>3.1.2.0.0  Entidades Paramunicipales Empresariales No Financieras Con Participacion Estatal Mayoritaria</v>
      </c>
      <c r="AQ2" s="190"/>
      <c r="AR2" s="190"/>
    </row>
    <row r="3" spans="1:44" x14ac:dyDescent="0.2">
      <c r="A3" s="1"/>
      <c r="B3" s="1"/>
      <c r="C3" s="192" t="str">
        <f>+'31200'!B68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+'31200'!B2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178</v>
      </c>
      <c r="AQ3" s="193"/>
      <c r="AR3" s="193"/>
    </row>
    <row r="4" spans="1:44" x14ac:dyDescent="0.2">
      <c r="A4" s="1"/>
      <c r="B4" s="1"/>
      <c r="C4" s="192" t="str">
        <f>+'31200'!B69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+'31200'!B3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ht="10.199999999999999" customHeight="1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T46" s="188" t="s">
        <v>193</v>
      </c>
      <c r="U46" s="188"/>
      <c r="V46" s="188"/>
      <c r="W46" s="188"/>
      <c r="X46" s="188"/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88" t="s">
        <v>193</v>
      </c>
      <c r="D57" s="188"/>
      <c r="E57" s="188"/>
      <c r="F57" s="188"/>
      <c r="G57" s="188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 t="s">
        <v>193</v>
      </c>
      <c r="AC64" s="188"/>
      <c r="AD64" s="188"/>
      <c r="AE64" s="188"/>
      <c r="AF64" s="188"/>
      <c r="AG64" s="171"/>
      <c r="AI64" s="26"/>
      <c r="AJ64" s="33"/>
      <c r="AK64" s="84"/>
      <c r="AL64" s="112"/>
      <c r="AM64" s="113"/>
      <c r="AP64" s="124" t="s">
        <v>190</v>
      </c>
    </row>
    <row r="65" spans="12:46" x14ac:dyDescent="0.2">
      <c r="L65" s="6">
        <v>3210</v>
      </c>
      <c r="M65" s="104"/>
      <c r="N65" s="73"/>
      <c r="O65" s="65"/>
      <c r="P65" s="67"/>
      <c r="Q65" s="67"/>
      <c r="AB65" s="188"/>
      <c r="AC65" s="188"/>
      <c r="AD65" s="188"/>
      <c r="AE65" s="188"/>
      <c r="AF65" s="188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6" ht="12.6" customHeight="1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  <c r="AP66" s="188" t="s">
        <v>193</v>
      </c>
      <c r="AQ66" s="188"/>
      <c r="AR66" s="188"/>
      <c r="AS66" s="93"/>
      <c r="AT66" s="93"/>
    </row>
    <row r="67" spans="12:46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6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6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6" x14ac:dyDescent="0.2">
      <c r="AI70" s="188" t="s">
        <v>114</v>
      </c>
      <c r="AJ70" s="188"/>
      <c r="AK70" s="188"/>
      <c r="AL70" s="188"/>
      <c r="AM70" s="188"/>
    </row>
    <row r="71" spans="12:46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6" x14ac:dyDescent="0.2">
      <c r="M72" s="188"/>
      <c r="N72" s="188"/>
      <c r="O72" s="188"/>
      <c r="P72" s="188"/>
      <c r="Q72" s="171"/>
      <c r="R72" s="171"/>
      <c r="AI72" s="231" t="s">
        <v>193</v>
      </c>
      <c r="AJ72" s="231"/>
      <c r="AK72" s="231"/>
      <c r="AL72" s="231"/>
      <c r="AM72" s="231"/>
    </row>
    <row r="73" spans="12:46" ht="10.199999999999999" customHeight="1" x14ac:dyDescent="0.2">
      <c r="M73" s="231" t="s">
        <v>193</v>
      </c>
      <c r="N73" s="231"/>
      <c r="O73" s="231"/>
      <c r="P73" s="231"/>
      <c r="Q73" s="231"/>
    </row>
  </sheetData>
  <mergeCells count="33">
    <mergeCell ref="T46:X46"/>
    <mergeCell ref="AB64:AF65"/>
    <mergeCell ref="AP66:AR66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57:G57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0866141732283472" right="0.70866141732283472" top="0.74803149606299213" bottom="0.74803149606299213" header="0.31496062992125984" footer="0.31496062992125984"/>
  <pageSetup paperSize="9" scale="11" orientation="portrait" horizontalDpi="4294967295" verticalDpi="4294967295" r:id="rId1"/>
  <ignoredErrors>
    <ignoredError sqref="C3:AM4 AC9:AM9 D10:AM37 D9:AB9 C39:I56 M38:P72 X38:Y39 U41:Y43 AC38:AD62 AI40:AM71 C58:I70 H57:I57 D2:AM2 AI73:AM74" unlockedFormula="1"/>
    <ignoredError sqref="D6:AB6 D7:N8 Z7:AB8 AE6:AM6 AE7:AM8" numberStoredAsText="1"/>
    <ignoredError sqref="O7:Y8 AC7:AD8 AC6:AD6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H4" sqref="H4"/>
    </sheetView>
  </sheetViews>
  <sheetFormatPr baseColWidth="10" defaultColWidth="11.44140625" defaultRowHeight="10.199999999999999" x14ac:dyDescent="0.2"/>
  <cols>
    <col min="1" max="1" width="2" style="124" customWidth="1"/>
    <col min="2" max="2" width="5" style="124" bestFit="1" customWidth="1"/>
    <col min="3" max="3" width="2.33203125" style="124" customWidth="1"/>
    <col min="4" max="4" width="34.6640625" style="124" customWidth="1"/>
    <col min="5" max="7" width="15.6640625" style="124" customWidth="1"/>
    <col min="8" max="8" width="5.6640625" style="124" customWidth="1"/>
    <col min="9" max="11" width="6.44140625" style="124" bestFit="1" customWidth="1"/>
    <col min="12" max="12" width="5.6640625" style="124" customWidth="1"/>
    <col min="13" max="15" width="6.44140625" style="124" bestFit="1" customWidth="1"/>
    <col min="16" max="16" width="5.6640625" style="124" customWidth="1"/>
    <col min="17" max="19" width="6.44140625" style="124" bestFit="1" customWidth="1"/>
    <col min="20" max="20" width="5.6640625" style="124" customWidth="1"/>
    <col min="21" max="23" width="6.44140625" style="124" bestFit="1" customWidth="1"/>
    <col min="24" max="24" width="5.6640625" style="124" customWidth="1"/>
    <col min="25" max="27" width="6.44140625" style="124" bestFit="1" customWidth="1"/>
    <col min="28" max="28" width="5.6640625" style="124" customWidth="1"/>
    <col min="29" max="31" width="6.44140625" style="124" bestFit="1" customWidth="1"/>
    <col min="32" max="32" width="5.6640625" style="124" customWidth="1"/>
    <col min="33" max="35" width="6.44140625" style="124" bestFit="1" customWidth="1"/>
    <col min="36" max="36" width="5.6640625" style="124" customWidth="1"/>
    <col min="37" max="39" width="6.44140625" style="124" bestFit="1" customWidth="1"/>
    <col min="40" max="40" width="5.6640625" style="124" customWidth="1"/>
    <col min="41" max="43" width="6.44140625" style="124" bestFit="1" customWidth="1"/>
    <col min="44" max="44" width="5.6640625" style="124" customWidth="1"/>
    <col min="45" max="47" width="6.44140625" style="124" bestFit="1" customWidth="1"/>
    <col min="48" max="16384" width="11.44140625" style="124"/>
  </cols>
  <sheetData>
    <row r="1" spans="2:47" ht="20.25" customHeight="1" x14ac:dyDescent="0.2">
      <c r="B1" s="215" t="s">
        <v>165</v>
      </c>
      <c r="C1" s="216"/>
      <c r="D1" s="216"/>
      <c r="E1" s="216"/>
      <c r="F1" s="216"/>
      <c r="G1" s="217"/>
    </row>
    <row r="2" spans="2:47" ht="14.4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3.1.2.0.0  Entidades Paramunicipales Empresariales No Financieras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showGridLines="0" topLeftCell="AG31" zoomScale="80" zoomScaleNormal="80" workbookViewId="0">
      <selection activeCell="AN59" sqref="AN59"/>
    </sheetView>
  </sheetViews>
  <sheetFormatPr baseColWidth="10" defaultColWidth="11.44140625" defaultRowHeight="10.199999999999999" x14ac:dyDescent="0.2"/>
  <cols>
    <col min="1" max="2" width="2" style="70" customWidth="1"/>
    <col min="3" max="3" width="43.33203125" style="98" customWidth="1"/>
    <col min="4" max="4" width="15.33203125" style="17" bestFit="1" customWidth="1"/>
    <col min="5" max="5" width="15.88671875" style="17" bestFit="1" customWidth="1"/>
    <col min="6" max="6" width="15.6640625" style="17" hidden="1" customWidth="1"/>
    <col min="7" max="7" width="50.6640625" style="23" customWidth="1"/>
    <col min="8" max="9" width="15.6640625" style="23" customWidth="1"/>
    <col min="10" max="10" width="16" style="23" hidden="1" customWidth="1"/>
    <col min="11" max="11" width="5.6640625" style="23" customWidth="1"/>
    <col min="12" max="12" width="5.109375" style="70" customWidth="1"/>
    <col min="13" max="13" width="2.44140625" style="23" customWidth="1"/>
    <col min="14" max="14" width="56.6640625" style="23" customWidth="1"/>
    <col min="15" max="15" width="17.44140625" style="23" bestFit="1" customWidth="1"/>
    <col min="16" max="16" width="16" style="23" bestFit="1" customWidth="1"/>
    <col min="17" max="17" width="17.33203125" style="23" hidden="1" customWidth="1"/>
    <col min="18" max="18" width="6.33203125" style="23" customWidth="1"/>
    <col min="19" max="19" width="5.6640625" style="70" customWidth="1"/>
    <col min="20" max="20" width="53.33203125" style="23" customWidth="1"/>
    <col min="21" max="24" width="20.33203125" style="23" customWidth="1"/>
    <col min="25" max="25" width="16.33203125" style="23" customWidth="1"/>
    <col min="26" max="26" width="7.33203125" style="23" customWidth="1"/>
    <col min="27" max="27" width="5.6640625" style="70" customWidth="1"/>
    <col min="28" max="28" width="50.6640625" style="23" customWidth="1"/>
    <col min="29" max="29" width="15.109375" style="23" customWidth="1"/>
    <col min="30" max="30" width="14.6640625" style="23" customWidth="1"/>
    <col min="31" max="31" width="15.109375" style="23" hidden="1" customWidth="1"/>
    <col min="32" max="32" width="15.33203125" style="23" hidden="1" customWidth="1"/>
    <col min="33" max="33" width="7.33203125" style="23" customWidth="1"/>
    <col min="34" max="34" width="7.33203125" style="70" customWidth="1"/>
    <col min="35" max="36" width="1.88671875" style="23" customWidth="1"/>
    <col min="37" max="37" width="57.5546875" style="23" customWidth="1"/>
    <col min="38" max="38" width="15.109375" style="23" bestFit="1" customWidth="1"/>
    <col min="39" max="39" width="15.6640625" style="23" bestFit="1" customWidth="1"/>
    <col min="40" max="41" width="11.44140625" style="124"/>
    <col min="42" max="42" width="78.33203125" style="124" customWidth="1"/>
    <col min="43" max="16384" width="11.441406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" customHeight="1" x14ac:dyDescent="0.2">
      <c r="A2" s="1"/>
      <c r="B2" s="1"/>
      <c r="C2" s="189" t="str">
        <f>+'32200'!B1</f>
        <v>3.2.2.0.0 Entidades Paramunicipales Empresariales Financieras Monetarias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3.2.2.0.0 Entidades Paramunicipales Empresariales Financieras Monetarias Con Participacion Estatal Mayoritaria</v>
      </c>
      <c r="N2" s="190"/>
      <c r="O2" s="190"/>
      <c r="P2" s="191"/>
      <c r="Q2" s="158"/>
      <c r="R2" s="2"/>
      <c r="S2" s="1"/>
      <c r="T2" s="195" t="str">
        <f>+C2</f>
        <v>3.2.2.0.0 Entidades Paramunicipales Empresariales Financieras Monetarias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3.2.2.0.0 Entidades Paramunicipales Empresariales Financieras Monetarias Con Participacion Estatal Mayoritaria</v>
      </c>
      <c r="AC2" s="190"/>
      <c r="AD2" s="190"/>
      <c r="AE2" s="169"/>
      <c r="AF2" s="173"/>
      <c r="AG2" s="2"/>
      <c r="AH2" s="1"/>
      <c r="AI2" s="189" t="str">
        <f>+C2</f>
        <v>3.2.2.0.0 Entidades Paramunicipales Empresariales Financieras Monetarias Con Participacion Estatal Mayoritaria</v>
      </c>
      <c r="AJ2" s="190"/>
      <c r="AK2" s="190"/>
      <c r="AL2" s="190"/>
      <c r="AM2" s="191"/>
      <c r="AP2" s="189" t="str">
        <f>+C2</f>
        <v>3.2.2.0.0 Entidades Paramunicipales Empresariales Financieras Monetarias Con Participacion Estatal Mayoritaria</v>
      </c>
      <c r="AQ2" s="190"/>
      <c r="AR2" s="190"/>
    </row>
    <row r="3" spans="1:44" x14ac:dyDescent="0.2">
      <c r="A3" s="1"/>
      <c r="B3" s="1"/>
      <c r="C3" s="192" t="str">
        <f>+'32200'!B68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+'32200'!B2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178</v>
      </c>
      <c r="AQ3" s="193"/>
      <c r="AR3" s="193"/>
    </row>
    <row r="4" spans="1:44" x14ac:dyDescent="0.2">
      <c r="A4" s="1"/>
      <c r="B4" s="1"/>
      <c r="C4" s="192" t="str">
        <f>+'32200'!B69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+'32200'!B3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T46" s="188" t="s">
        <v>194</v>
      </c>
      <c r="U46" s="188"/>
      <c r="V46" s="188"/>
      <c r="W46" s="188"/>
      <c r="X46" s="188"/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88" t="s">
        <v>194</v>
      </c>
      <c r="D57" s="188"/>
      <c r="E57" s="188"/>
      <c r="F57" s="188"/>
      <c r="G57" s="188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24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 t="s">
        <v>194</v>
      </c>
      <c r="AC64" s="188"/>
      <c r="AD64" s="188"/>
      <c r="AE64" s="188"/>
      <c r="AF64" s="188"/>
      <c r="AG64" s="171"/>
      <c r="AI64" s="26"/>
      <c r="AJ64" s="33"/>
      <c r="AK64" s="84"/>
      <c r="AL64" s="112"/>
      <c r="AM64" s="113"/>
      <c r="AP64" s="124" t="s">
        <v>190</v>
      </c>
    </row>
    <row r="65" spans="12:46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6" ht="10.199999999999999" customHeight="1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  <c r="AP66" s="230" t="s">
        <v>194</v>
      </c>
      <c r="AQ66" s="93"/>
      <c r="AR66" s="93"/>
      <c r="AS66" s="93"/>
      <c r="AT66" s="93"/>
    </row>
    <row r="67" spans="12:46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  <c r="AP67" s="230"/>
    </row>
    <row r="68" spans="12:46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6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6" x14ac:dyDescent="0.2">
      <c r="AI70" s="188" t="s">
        <v>114</v>
      </c>
      <c r="AJ70" s="188"/>
      <c r="AK70" s="188"/>
      <c r="AL70" s="188"/>
      <c r="AM70" s="188"/>
    </row>
    <row r="71" spans="12:46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6" ht="19.8" customHeight="1" x14ac:dyDescent="0.2">
      <c r="M72" s="188"/>
      <c r="N72" s="188"/>
      <c r="O72" s="188"/>
      <c r="P72" s="188"/>
      <c r="Q72" s="171"/>
      <c r="R72" s="171"/>
      <c r="AI72" s="188" t="s">
        <v>194</v>
      </c>
      <c r="AJ72" s="188"/>
      <c r="AK72" s="188"/>
      <c r="AL72" s="188"/>
      <c r="AM72" s="188"/>
    </row>
    <row r="73" spans="12:46" ht="23.4" customHeight="1" x14ac:dyDescent="0.2">
      <c r="M73" s="188" t="s">
        <v>194</v>
      </c>
      <c r="N73" s="188"/>
      <c r="O73" s="188"/>
      <c r="P73" s="188"/>
      <c r="Q73" s="188"/>
    </row>
  </sheetData>
  <mergeCells count="35">
    <mergeCell ref="M73:Q73"/>
    <mergeCell ref="T46:X46"/>
    <mergeCell ref="AB64:AF64"/>
    <mergeCell ref="AI72:AM72"/>
    <mergeCell ref="AP66:AP67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57:G57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0866141732283472" right="0.70866141732283472" top="0.74803149606299213" bottom="0.74803149606299213" header="0.31496062992125984" footer="0.31496062992125984"/>
  <pageSetup paperSize="9" scale="11" orientation="portrait" horizontalDpi="4294967295" verticalDpi="4294967295" r:id="rId1"/>
  <ignoredErrors>
    <ignoredError sqref="C2:AM4 U7:Y7 AC7:AD7 O8:P8 U8:Y8 AC8:AD8 D9:AM37 C39:I56 O38:P66 O69:P69 X38:Y39 U41:Y43 AB38:AD63 AI40:AM71 C58:I69 H57:I57 AB65:AD72 AI73:AM74" unlockedFormula="1"/>
    <ignoredError sqref="D6:AB6 AE6:AM6" numberStoredAsText="1"/>
    <ignoredError sqref="AC6:AD6" numberStoredAsText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baseColWidth="10" defaultColWidth="11.44140625" defaultRowHeight="10.199999999999999" x14ac:dyDescent="0.2"/>
  <cols>
    <col min="1" max="1" width="2" style="124" customWidth="1"/>
    <col min="2" max="2" width="5" style="124" bestFit="1" customWidth="1"/>
    <col min="3" max="3" width="2.33203125" style="124" customWidth="1"/>
    <col min="4" max="4" width="34.6640625" style="124" customWidth="1"/>
    <col min="5" max="7" width="15.6640625" style="124" customWidth="1"/>
    <col min="8" max="8" width="5.6640625" style="124" customWidth="1"/>
    <col min="9" max="11" width="6.44140625" style="124" bestFit="1" customWidth="1"/>
    <col min="12" max="12" width="5.6640625" style="124" customWidth="1"/>
    <col min="13" max="15" width="6.44140625" style="124" bestFit="1" customWidth="1"/>
    <col min="16" max="16" width="5.6640625" style="124" customWidth="1"/>
    <col min="17" max="19" width="6.44140625" style="124" bestFit="1" customWidth="1"/>
    <col min="20" max="20" width="5.6640625" style="124" customWidth="1"/>
    <col min="21" max="23" width="6.44140625" style="124" bestFit="1" customWidth="1"/>
    <col min="24" max="24" width="5.6640625" style="124" customWidth="1"/>
    <col min="25" max="27" width="6.44140625" style="124" bestFit="1" customWidth="1"/>
    <col min="28" max="28" width="5.6640625" style="124" customWidth="1"/>
    <col min="29" max="31" width="6.44140625" style="124" bestFit="1" customWidth="1"/>
    <col min="32" max="32" width="5.6640625" style="124" customWidth="1"/>
    <col min="33" max="35" width="6.44140625" style="124" bestFit="1" customWidth="1"/>
    <col min="36" max="36" width="5.6640625" style="124" customWidth="1"/>
    <col min="37" max="39" width="6.44140625" style="124" bestFit="1" customWidth="1"/>
    <col min="40" max="40" width="5.6640625" style="124" customWidth="1"/>
    <col min="41" max="43" width="6.44140625" style="124" bestFit="1" customWidth="1"/>
    <col min="44" max="44" width="5.6640625" style="124" customWidth="1"/>
    <col min="45" max="47" width="6.44140625" style="124" bestFit="1" customWidth="1"/>
    <col min="48" max="16384" width="11.44140625" style="124"/>
  </cols>
  <sheetData>
    <row r="1" spans="2:47" ht="18" customHeight="1" x14ac:dyDescent="0.2">
      <c r="B1" s="215" t="s">
        <v>166</v>
      </c>
      <c r="C1" s="216"/>
      <c r="D1" s="216"/>
      <c r="E1" s="216"/>
      <c r="F1" s="216"/>
      <c r="G1" s="217"/>
    </row>
    <row r="2" spans="2:47" ht="14.4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" customHeight="1" x14ac:dyDescent="0.2">
      <c r="B3" s="207" t="s">
        <v>147</v>
      </c>
      <c r="C3" s="208"/>
      <c r="D3" s="208"/>
      <c r="E3" s="208"/>
      <c r="F3" s="208"/>
      <c r="G3" s="209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3.2.2.0.0 Entidades Paramunicipales Empresariales Financieras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207" t="s">
        <v>150</v>
      </c>
      <c r="C69" s="219"/>
      <c r="D69" s="219"/>
      <c r="E69" s="219"/>
      <c r="F69" s="219"/>
      <c r="G69" s="209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showGridLines="0" topLeftCell="AH30" zoomScale="80" zoomScaleNormal="80" workbookViewId="0">
      <selection activeCell="AO47" sqref="AO47"/>
    </sheetView>
  </sheetViews>
  <sheetFormatPr baseColWidth="10" defaultColWidth="11.44140625" defaultRowHeight="10.199999999999999" x14ac:dyDescent="0.2"/>
  <cols>
    <col min="1" max="2" width="2" style="70" customWidth="1"/>
    <col min="3" max="3" width="43.33203125" style="98" customWidth="1"/>
    <col min="4" max="4" width="15.33203125" style="17" bestFit="1" customWidth="1"/>
    <col min="5" max="5" width="15.88671875" style="17" bestFit="1" customWidth="1"/>
    <col min="6" max="6" width="15.6640625" style="17" hidden="1" customWidth="1"/>
    <col min="7" max="7" width="50.6640625" style="23" customWidth="1"/>
    <col min="8" max="9" width="15.6640625" style="23" customWidth="1"/>
    <col min="10" max="10" width="16" style="23" hidden="1" customWidth="1"/>
    <col min="11" max="11" width="5.6640625" style="23" customWidth="1"/>
    <col min="12" max="12" width="5.109375" style="70" customWidth="1"/>
    <col min="13" max="13" width="2.44140625" style="23" customWidth="1"/>
    <col min="14" max="14" width="56.6640625" style="23" customWidth="1"/>
    <col min="15" max="15" width="17.44140625" style="23" bestFit="1" customWidth="1"/>
    <col min="16" max="16" width="16" style="23" bestFit="1" customWidth="1"/>
    <col min="17" max="17" width="17.33203125" style="23" hidden="1" customWidth="1"/>
    <col min="18" max="18" width="6.33203125" style="23" customWidth="1"/>
    <col min="19" max="19" width="5.6640625" style="70" customWidth="1"/>
    <col min="20" max="20" width="53.33203125" style="23" customWidth="1"/>
    <col min="21" max="24" width="20.33203125" style="23" customWidth="1"/>
    <col min="25" max="25" width="16.33203125" style="23" customWidth="1"/>
    <col min="26" max="26" width="7.33203125" style="23" customWidth="1"/>
    <col min="27" max="27" width="5.6640625" style="70" customWidth="1"/>
    <col min="28" max="28" width="50.6640625" style="23" customWidth="1"/>
    <col min="29" max="29" width="15.109375" style="23" customWidth="1"/>
    <col min="30" max="30" width="14.6640625" style="23" customWidth="1"/>
    <col min="31" max="31" width="15.109375" style="23" hidden="1" customWidth="1"/>
    <col min="32" max="32" width="15.33203125" style="23" hidden="1" customWidth="1"/>
    <col min="33" max="33" width="7.33203125" style="23" customWidth="1"/>
    <col min="34" max="34" width="7.33203125" style="70" customWidth="1"/>
    <col min="35" max="36" width="1.88671875" style="23" customWidth="1"/>
    <col min="37" max="37" width="57.5546875" style="23" customWidth="1"/>
    <col min="38" max="38" width="15.109375" style="23" bestFit="1" customWidth="1"/>
    <col min="39" max="39" width="15.6640625" style="23" bestFit="1" customWidth="1"/>
    <col min="40" max="41" width="11.44140625" style="124"/>
    <col min="42" max="42" width="78.33203125" style="124" customWidth="1"/>
    <col min="43" max="16384" width="11.441406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" customHeight="1" x14ac:dyDescent="0.2">
      <c r="A2" s="1"/>
      <c r="B2" s="1"/>
      <c r="C2" s="189" t="str">
        <f>+'32300'!B1</f>
        <v>3.2.3.0.0 Entidades Paraestatales Empresariales Financieras No Monetarias Con Participacion Estatal Mayoritaria</v>
      </c>
      <c r="D2" s="190"/>
      <c r="E2" s="190"/>
      <c r="F2" s="190"/>
      <c r="G2" s="190"/>
      <c r="H2" s="190"/>
      <c r="I2" s="190"/>
      <c r="J2" s="154"/>
      <c r="K2" s="2"/>
      <c r="L2" s="1"/>
      <c r="M2" s="189" t="str">
        <f>+C2</f>
        <v>3.2.3.0.0 Entidades Paraestatales Empresariales Financieras No Monetarias Con Participacion Estatal Mayoritaria</v>
      </c>
      <c r="N2" s="190"/>
      <c r="O2" s="190"/>
      <c r="P2" s="191"/>
      <c r="Q2" s="158"/>
      <c r="R2" s="2"/>
      <c r="S2" s="1"/>
      <c r="T2" s="195" t="str">
        <f>+C2</f>
        <v>3.2.3.0.0 Entidades Paraestatales Empresariales Financieras No Monetarias Con Participacion Estatal Mayoritaria</v>
      </c>
      <c r="U2" s="196"/>
      <c r="V2" s="196"/>
      <c r="W2" s="196"/>
      <c r="X2" s="196"/>
      <c r="Y2" s="197"/>
      <c r="Z2" s="2"/>
      <c r="AA2" s="1"/>
      <c r="AB2" s="189" t="str">
        <f>+C2</f>
        <v>3.2.3.0.0 Entidades Paraestatales Empresariales Financieras No Monetarias Con Participacion Estatal Mayoritaria</v>
      </c>
      <c r="AC2" s="190"/>
      <c r="AD2" s="190"/>
      <c r="AE2" s="169"/>
      <c r="AF2" s="173"/>
      <c r="AG2" s="2"/>
      <c r="AH2" s="1"/>
      <c r="AI2" s="189" t="str">
        <f>+C2</f>
        <v>3.2.3.0.0 Entidades Paraestatales Empresariales Financieras No Monetarias Con Participacion Estatal Mayoritaria</v>
      </c>
      <c r="AJ2" s="190"/>
      <c r="AK2" s="190"/>
      <c r="AL2" s="190"/>
      <c r="AM2" s="191"/>
      <c r="AP2" s="189" t="str">
        <f>+C2</f>
        <v>3.2.3.0.0 Entidades Paraestatales Empresariales Financieras No Monetarias Con Participacion Estatal Mayoritaria</v>
      </c>
      <c r="AQ2" s="190"/>
      <c r="AR2" s="190"/>
    </row>
    <row r="3" spans="1:44" x14ac:dyDescent="0.2">
      <c r="A3" s="1"/>
      <c r="B3" s="1"/>
      <c r="C3" s="192" t="str">
        <f>+'32300'!B68</f>
        <v>Estado de Situación Financiera</v>
      </c>
      <c r="D3" s="193"/>
      <c r="E3" s="193"/>
      <c r="F3" s="193"/>
      <c r="G3" s="193"/>
      <c r="H3" s="193"/>
      <c r="I3" s="193"/>
      <c r="J3" s="155"/>
      <c r="K3" s="2"/>
      <c r="L3" s="1"/>
      <c r="M3" s="192" t="str">
        <f>+'32300'!B2</f>
        <v>Estado de Actividades</v>
      </c>
      <c r="N3" s="193"/>
      <c r="O3" s="193"/>
      <c r="P3" s="194"/>
      <c r="Q3" s="159"/>
      <c r="R3" s="2"/>
      <c r="S3" s="1"/>
      <c r="T3" s="201" t="s">
        <v>161</v>
      </c>
      <c r="U3" s="202"/>
      <c r="V3" s="202"/>
      <c r="W3" s="202"/>
      <c r="X3" s="202"/>
      <c r="Y3" s="203"/>
      <c r="Z3" s="2"/>
      <c r="AA3" s="1"/>
      <c r="AB3" s="192" t="s">
        <v>162</v>
      </c>
      <c r="AC3" s="193"/>
      <c r="AD3" s="193"/>
      <c r="AE3" s="157"/>
      <c r="AF3" s="161"/>
      <c r="AG3" s="2"/>
      <c r="AH3" s="1"/>
      <c r="AI3" s="192" t="s">
        <v>163</v>
      </c>
      <c r="AJ3" s="193"/>
      <c r="AK3" s="193"/>
      <c r="AL3" s="193"/>
      <c r="AM3" s="194"/>
      <c r="AP3" s="192" t="s">
        <v>178</v>
      </c>
      <c r="AQ3" s="193"/>
      <c r="AR3" s="193"/>
    </row>
    <row r="4" spans="1:44" x14ac:dyDescent="0.2">
      <c r="A4" s="1"/>
      <c r="B4" s="1"/>
      <c r="C4" s="192" t="str">
        <f>+'32300'!B69</f>
        <v>Al 31 de Diciembre de 2019</v>
      </c>
      <c r="D4" s="193"/>
      <c r="E4" s="193"/>
      <c r="F4" s="193"/>
      <c r="G4" s="193"/>
      <c r="H4" s="193"/>
      <c r="I4" s="193"/>
      <c r="J4" s="155"/>
      <c r="K4" s="2"/>
      <c r="L4" s="1"/>
      <c r="M4" s="192" t="str">
        <f>+'32300'!B3</f>
        <v>Del 01 de Enero al 31 de Diciembre de 2019</v>
      </c>
      <c r="N4" s="193"/>
      <c r="O4" s="193"/>
      <c r="P4" s="194"/>
      <c r="Q4" s="159"/>
      <c r="R4" s="2"/>
      <c r="S4" s="1"/>
      <c r="T4" s="204" t="str">
        <f>+M4</f>
        <v>Del 01 de Enero al 31 de Diciembre de 2019</v>
      </c>
      <c r="U4" s="205"/>
      <c r="V4" s="205"/>
      <c r="W4" s="205"/>
      <c r="X4" s="205"/>
      <c r="Y4" s="206"/>
      <c r="Z4" s="2"/>
      <c r="AA4" s="4"/>
      <c r="AB4" s="192" t="str">
        <f>+M4</f>
        <v>Del 01 de Enero al 31 de Diciembre de 2019</v>
      </c>
      <c r="AC4" s="193"/>
      <c r="AD4" s="193"/>
      <c r="AE4" s="157"/>
      <c r="AF4" s="161"/>
      <c r="AG4" s="2"/>
      <c r="AH4" s="1"/>
      <c r="AI4" s="192" t="str">
        <f>+T4</f>
        <v>Del 01 de Enero al 31 de Diciembre de 2019</v>
      </c>
      <c r="AJ4" s="193"/>
      <c r="AK4" s="193"/>
      <c r="AL4" s="193"/>
      <c r="AM4" s="194"/>
      <c r="AP4" s="192" t="str">
        <f>+T4</f>
        <v>Del 01 de Enero al 31 de Diciembre de 2019</v>
      </c>
      <c r="AQ4" s="193"/>
      <c r="AR4" s="193"/>
    </row>
    <row r="5" spans="1:44" ht="30.6" customHeight="1" x14ac:dyDescent="0.2">
      <c r="A5" s="4"/>
      <c r="B5" s="4"/>
      <c r="C5" s="198"/>
      <c r="D5" s="199"/>
      <c r="E5" s="199"/>
      <c r="F5" s="199"/>
      <c r="G5" s="199"/>
      <c r="H5" s="199"/>
      <c r="I5" s="199"/>
      <c r="J5" s="156"/>
      <c r="K5" s="5"/>
      <c r="L5" s="4"/>
      <c r="M5" s="198"/>
      <c r="N5" s="199"/>
      <c r="O5" s="199"/>
      <c r="P5" s="200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8"/>
      <c r="AC5" s="199"/>
      <c r="AD5" s="199"/>
      <c r="AE5" s="170"/>
      <c r="AF5" s="172"/>
      <c r="AG5" s="5"/>
      <c r="AH5" s="4"/>
      <c r="AI5" s="207"/>
      <c r="AJ5" s="208"/>
      <c r="AK5" s="208"/>
      <c r="AL5" s="208"/>
      <c r="AM5" s="209"/>
      <c r="AP5" s="198"/>
      <c r="AQ5" s="199"/>
      <c r="AR5" s="199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0" t="s">
        <v>0</v>
      </c>
      <c r="AJ6" s="211"/>
      <c r="AK6" s="211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8" t="s">
        <v>114</v>
      </c>
      <c r="U44" s="188"/>
      <c r="V44" s="188"/>
      <c r="W44" s="188"/>
      <c r="X44" s="188"/>
      <c r="Y44" s="188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188"/>
      <c r="U45" s="188"/>
      <c r="V45" s="188"/>
      <c r="W45" s="188"/>
      <c r="X45" s="188"/>
      <c r="Y45" s="188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T46" s="188" t="s">
        <v>195</v>
      </c>
      <c r="U46" s="188"/>
      <c r="V46" s="188"/>
      <c r="W46" s="188"/>
      <c r="X46" s="188"/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87" t="s">
        <v>114</v>
      </c>
      <c r="D56" s="187"/>
      <c r="E56" s="187"/>
      <c r="F56" s="187"/>
      <c r="G56" s="187"/>
      <c r="H56" s="187"/>
      <c r="I56" s="187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88" t="s">
        <v>195</v>
      </c>
      <c r="D57" s="188"/>
      <c r="E57" s="188"/>
      <c r="F57" s="188"/>
      <c r="G57" s="188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8" t="s">
        <v>114</v>
      </c>
      <c r="AC63" s="188"/>
      <c r="AD63" s="188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21.6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 t="s">
        <v>195</v>
      </c>
      <c r="AC64" s="188"/>
      <c r="AD64" s="188"/>
      <c r="AE64" s="188"/>
      <c r="AF64" s="188"/>
      <c r="AG64" s="171"/>
      <c r="AI64" s="26"/>
      <c r="AJ64" s="33"/>
      <c r="AK64" s="84"/>
      <c r="AL64" s="112"/>
      <c r="AM64" s="113"/>
      <c r="AP64" s="124" t="s">
        <v>190</v>
      </c>
    </row>
    <row r="65" spans="12:46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6" ht="10.199999999999999" customHeight="1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  <c r="AP66" s="188" t="s">
        <v>195</v>
      </c>
      <c r="AQ66" s="93"/>
      <c r="AR66" s="93"/>
      <c r="AS66" s="93"/>
      <c r="AT66" s="93"/>
    </row>
    <row r="67" spans="12:46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  <c r="AP67" s="188"/>
    </row>
    <row r="68" spans="12:46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6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6" x14ac:dyDescent="0.2">
      <c r="AI70" s="188" t="s">
        <v>114</v>
      </c>
      <c r="AJ70" s="188"/>
      <c r="AK70" s="188"/>
      <c r="AL70" s="188"/>
      <c r="AM70" s="188"/>
    </row>
    <row r="71" spans="12:46" x14ac:dyDescent="0.2">
      <c r="M71" s="188" t="s">
        <v>114</v>
      </c>
      <c r="N71" s="188"/>
      <c r="O71" s="188"/>
      <c r="P71" s="188"/>
      <c r="Q71" s="171"/>
      <c r="R71" s="171"/>
      <c r="AI71" s="188"/>
      <c r="AJ71" s="188"/>
      <c r="AK71" s="188"/>
      <c r="AL71" s="188"/>
      <c r="AM71" s="188"/>
    </row>
    <row r="72" spans="12:46" ht="24.6" customHeight="1" x14ac:dyDescent="0.2">
      <c r="M72" s="188"/>
      <c r="N72" s="188"/>
      <c r="O72" s="188"/>
      <c r="P72" s="188"/>
      <c r="Q72" s="171"/>
      <c r="R72" s="171"/>
      <c r="AI72" s="188" t="s">
        <v>195</v>
      </c>
      <c r="AJ72" s="188"/>
      <c r="AK72" s="188"/>
      <c r="AL72" s="188"/>
      <c r="AM72" s="188"/>
    </row>
    <row r="73" spans="12:46" ht="21" customHeight="1" x14ac:dyDescent="0.2">
      <c r="M73" s="188" t="s">
        <v>195</v>
      </c>
      <c r="N73" s="188"/>
      <c r="O73" s="188"/>
      <c r="P73" s="188"/>
      <c r="Q73" s="188"/>
    </row>
  </sheetData>
  <mergeCells count="35">
    <mergeCell ref="M73:Q73"/>
    <mergeCell ref="T46:X46"/>
    <mergeCell ref="AB64:AF64"/>
    <mergeCell ref="AI72:AM72"/>
    <mergeCell ref="AP66:AP67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57:G57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0866141732283472" right="0.70866141732283472" top="0.74803149606299213" bottom="0.74803149606299213" header="0.31496062992125984" footer="0.31496062992125984"/>
  <pageSetup paperSize="9" scale="11" orientation="portrait" horizontalDpi="4294967295" verticalDpi="4294967295" r:id="rId1"/>
  <ignoredErrors>
    <ignoredError sqref="C2:AR4 D9:AM37 O8:P8 U7:Y8 AC7:AD8 H39:I55 M38:P72 X38:Y43 U41:W43 AB38:AD63 AI40:AM71 AB65:AD72 AI73:AM74" unlockedFormula="1"/>
    <ignoredError sqref="D6:AB6 AE6:AM6" numberStoredAsText="1"/>
    <ignoredError sqref="AC6:AD6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USUARIO</cp:lastModifiedBy>
  <cp:lastPrinted>2020-04-15T16:43:20Z</cp:lastPrinted>
  <dcterms:created xsi:type="dcterms:W3CDTF">2020-02-03T17:15:15Z</dcterms:created>
  <dcterms:modified xsi:type="dcterms:W3CDTF">2020-04-15T16:43:23Z</dcterms:modified>
</cp:coreProperties>
</file>